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js.Rastislav\Documents\ZSSK\2024\ŠU\RDST + BB\"/>
    </mc:Choice>
  </mc:AlternateContent>
  <xr:revisionPtr revIDLastSave="0" documentId="13_ncr:1_{6BA5BBB3-2208-424F-9B17-619EFB1911C7}" xr6:coauthVersionLast="47" xr6:coauthVersionMax="47" xr10:uidLastSave="{00000000-0000-0000-0000-000000000000}"/>
  <bookViews>
    <workbookView xWindow="-108" yWindow="-108" windowWidth="23256" windowHeight="12456" tabRatio="930" xr2:uid="{00000000-000D-0000-FFFF-FFFF00000000}"/>
  </bookViews>
  <sheets>
    <sheet name="Parametre" sheetId="1" r:id="rId1"/>
    <sheet name="Vstupy" sheetId="30" r:id="rId2"/>
    <sheet name="01 Investičné výdavky" sheetId="2" r:id="rId3"/>
    <sheet name="02 Zostatková hodnota" sheetId="9" r:id="rId4"/>
    <sheet name="03 Prevádzkové výdavky" sheetId="3" r:id="rId5"/>
    <sheet name="04 Prevádzkové príjmy" sheetId="4" r:id="rId6"/>
    <sheet name="05 Financovanie" sheetId="7" r:id="rId7"/>
    <sheet name="06 Finančná analýza" sheetId="6" r:id="rId8"/>
    <sheet name="07 Čas cestujúcich" sheetId="10" r:id="rId9"/>
    <sheet name="08 Čas tovaru" sheetId="22" r:id="rId10"/>
    <sheet name="09 Prevádzkové náklady vozidiel" sheetId="21" r:id="rId11"/>
    <sheet name="10 Znečisťujúce látky" sheetId="18" r:id="rId12"/>
    <sheet name="11 Skleníkové plyny" sheetId="23" r:id="rId13"/>
    <sheet name="12 Hluk" sheetId="24" r:id="rId14"/>
    <sheet name="13A Bezpečnosť-zranenia, škody" sheetId="34" r:id="rId15"/>
    <sheet name="13 Bezpečnosť" sheetId="31" r:id="rId16"/>
    <sheet name="14 Ekonomická analýza" sheetId="19" r:id="rId17"/>
  </sheets>
  <definedNames>
    <definedName name="_ftn1" localSheetId="2">'01 Investičné výdavky'!#REF!</definedName>
    <definedName name="_ftn1" localSheetId="3">'02 Zostatková hodnota'!#REF!</definedName>
    <definedName name="_ftnref1" localSheetId="2">'01 Investičné výdavky'!#REF!</definedName>
    <definedName name="_ftnref1" localSheetId="3">'02 Zostatková hodnota'!#REF!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34" l="1"/>
  <c r="J47" i="34"/>
  <c r="J45" i="34"/>
  <c r="J8" i="34"/>
  <c r="AF8" i="34"/>
  <c r="AG8" i="34"/>
  <c r="AE8" i="34"/>
  <c r="AA8" i="34"/>
  <c r="AB8" i="34"/>
  <c r="AC8" i="34"/>
  <c r="AD8" i="34"/>
  <c r="Z8" i="34"/>
  <c r="V8" i="34"/>
  <c r="W8" i="34"/>
  <c r="X8" i="34"/>
  <c r="Y8" i="34"/>
  <c r="U8" i="34"/>
  <c r="Q8" i="34"/>
  <c r="R8" i="34"/>
  <c r="S8" i="34"/>
  <c r="T8" i="34"/>
  <c r="P8" i="34"/>
  <c r="K8" i="34"/>
  <c r="L8" i="34"/>
  <c r="M8" i="34"/>
  <c r="N8" i="34"/>
  <c r="O8" i="34"/>
  <c r="E8" i="34"/>
  <c r="F8" i="34"/>
  <c r="G8" i="34"/>
  <c r="H8" i="34"/>
  <c r="I8" i="34"/>
  <c r="D8" i="34"/>
  <c r="E15" i="31"/>
  <c r="F15" i="31"/>
  <c r="G15" i="31"/>
  <c r="H15" i="31"/>
  <c r="I15" i="31"/>
  <c r="J15" i="31"/>
  <c r="K15" i="31"/>
  <c r="L15" i="31"/>
  <c r="M15" i="31"/>
  <c r="N15" i="31"/>
  <c r="O15" i="31"/>
  <c r="P15" i="31"/>
  <c r="Q15" i="31"/>
  <c r="R15" i="31"/>
  <c r="S15" i="31"/>
  <c r="T15" i="31"/>
  <c r="U15" i="31"/>
  <c r="V15" i="31"/>
  <c r="W15" i="31"/>
  <c r="X15" i="31"/>
  <c r="Y15" i="31"/>
  <c r="Z15" i="31"/>
  <c r="AA15" i="31"/>
  <c r="AB15" i="31"/>
  <c r="AC15" i="31"/>
  <c r="AD15" i="31"/>
  <c r="AE15" i="31"/>
  <c r="AF15" i="31"/>
  <c r="AG15" i="31"/>
  <c r="E16" i="31"/>
  <c r="F16" i="31"/>
  <c r="G16" i="31"/>
  <c r="H16" i="31"/>
  <c r="I16" i="31"/>
  <c r="J16" i="31"/>
  <c r="K16" i="31"/>
  <c r="L16" i="31"/>
  <c r="M16" i="31"/>
  <c r="N16" i="31"/>
  <c r="O16" i="31"/>
  <c r="P16" i="31"/>
  <c r="Q16" i="31"/>
  <c r="R16" i="31"/>
  <c r="S16" i="31"/>
  <c r="T16" i="31"/>
  <c r="U16" i="31"/>
  <c r="V16" i="31"/>
  <c r="W16" i="31"/>
  <c r="X16" i="31"/>
  <c r="Y16" i="31"/>
  <c r="Z16" i="31"/>
  <c r="AA16" i="31"/>
  <c r="AB16" i="31"/>
  <c r="AC16" i="31"/>
  <c r="AD16" i="31"/>
  <c r="AE16" i="31"/>
  <c r="AF16" i="31"/>
  <c r="AG16" i="31"/>
  <c r="D16" i="31"/>
  <c r="D15" i="31"/>
  <c r="E5" i="31"/>
  <c r="F5" i="31"/>
  <c r="G5" i="31"/>
  <c r="H5" i="31"/>
  <c r="I5" i="31"/>
  <c r="J5" i="31"/>
  <c r="K5" i="31"/>
  <c r="L5" i="31"/>
  <c r="M5" i="31"/>
  <c r="N5" i="31"/>
  <c r="O5" i="31"/>
  <c r="P5" i="31"/>
  <c r="Q5" i="31"/>
  <c r="R5" i="31"/>
  <c r="S5" i="31"/>
  <c r="T5" i="31"/>
  <c r="U5" i="31"/>
  <c r="V5" i="31"/>
  <c r="W5" i="31"/>
  <c r="X5" i="31"/>
  <c r="Y5" i="31"/>
  <c r="Z5" i="31"/>
  <c r="AA5" i="31"/>
  <c r="AB5" i="31"/>
  <c r="AC5" i="31"/>
  <c r="AD5" i="31"/>
  <c r="AE5" i="31"/>
  <c r="AF5" i="31"/>
  <c r="AG5" i="31"/>
  <c r="E6" i="31"/>
  <c r="F6" i="31"/>
  <c r="G6" i="31"/>
  <c r="H6" i="31"/>
  <c r="I6" i="31"/>
  <c r="J6" i="31"/>
  <c r="K6" i="31"/>
  <c r="L6" i="31"/>
  <c r="M6" i="31"/>
  <c r="N6" i="31"/>
  <c r="O6" i="31"/>
  <c r="P6" i="31"/>
  <c r="Q6" i="31"/>
  <c r="R6" i="31"/>
  <c r="S6" i="31"/>
  <c r="T6" i="31"/>
  <c r="U6" i="31"/>
  <c r="V6" i="31"/>
  <c r="W6" i="31"/>
  <c r="X6" i="31"/>
  <c r="Y6" i="31"/>
  <c r="Z6" i="31"/>
  <c r="AA6" i="31"/>
  <c r="AB6" i="31"/>
  <c r="AC6" i="31"/>
  <c r="AD6" i="31"/>
  <c r="AE6" i="31"/>
  <c r="AF6" i="31"/>
  <c r="AG6" i="31"/>
  <c r="D6" i="31"/>
  <c r="D5" i="31"/>
  <c r="C16" i="34" l="1"/>
  <c r="C15" i="34"/>
  <c r="E14" i="34"/>
  <c r="D14" i="34"/>
  <c r="E8" i="31"/>
  <c r="C6" i="34"/>
  <c r="AG4" i="34"/>
  <c r="AG14" i="34" s="1"/>
  <c r="AF4" i="34"/>
  <c r="AF14" i="34" s="1"/>
  <c r="AE4" i="34"/>
  <c r="AE14" i="34" s="1"/>
  <c r="AD4" i="34"/>
  <c r="AD14" i="34" s="1"/>
  <c r="AC4" i="34"/>
  <c r="AC14" i="34" s="1"/>
  <c r="AB4" i="34"/>
  <c r="AB14" i="34" s="1"/>
  <c r="AA4" i="34"/>
  <c r="AA14" i="34" s="1"/>
  <c r="Z4" i="34"/>
  <c r="Z14" i="34" s="1"/>
  <c r="Y4" i="34"/>
  <c r="Y14" i="34" s="1"/>
  <c r="X4" i="34"/>
  <c r="X14" i="34" s="1"/>
  <c r="W4" i="34"/>
  <c r="W14" i="34" s="1"/>
  <c r="V4" i="34"/>
  <c r="V14" i="34" s="1"/>
  <c r="U4" i="34"/>
  <c r="U14" i="34" s="1"/>
  <c r="T4" i="34"/>
  <c r="T14" i="34" s="1"/>
  <c r="S4" i="34"/>
  <c r="S14" i="34" s="1"/>
  <c r="R4" i="34"/>
  <c r="R14" i="34" s="1"/>
  <c r="Q4" i="34"/>
  <c r="Q14" i="34" s="1"/>
  <c r="P4" i="34"/>
  <c r="P14" i="34" s="1"/>
  <c r="O4" i="34"/>
  <c r="O14" i="34" s="1"/>
  <c r="N4" i="34"/>
  <c r="N14" i="34" s="1"/>
  <c r="M4" i="34"/>
  <c r="M14" i="34" s="1"/>
  <c r="L4" i="34"/>
  <c r="L14" i="34" s="1"/>
  <c r="K4" i="34"/>
  <c r="K14" i="34" s="1"/>
  <c r="J4" i="34"/>
  <c r="J14" i="34" s="1"/>
  <c r="I4" i="34"/>
  <c r="I14" i="34" s="1"/>
  <c r="H4" i="34"/>
  <c r="H14" i="34" s="1"/>
  <c r="G4" i="34"/>
  <c r="G14" i="34" s="1"/>
  <c r="F4" i="34"/>
  <c r="F14" i="34" s="1"/>
  <c r="G48" i="34"/>
  <c r="F18" i="34" l="1"/>
  <c r="F18" i="31" s="1"/>
  <c r="F8" i="31"/>
  <c r="V18" i="34"/>
  <c r="V18" i="31" s="1"/>
  <c r="V8" i="31"/>
  <c r="G8" i="31"/>
  <c r="G18" i="34"/>
  <c r="G18" i="31" s="1"/>
  <c r="O8" i="31"/>
  <c r="O18" i="34"/>
  <c r="O18" i="31" s="1"/>
  <c r="AE8" i="31"/>
  <c r="AE18" i="34"/>
  <c r="AE18" i="31" s="1"/>
  <c r="P8" i="31"/>
  <c r="P18" i="34"/>
  <c r="P18" i="31" s="1"/>
  <c r="AF8" i="31"/>
  <c r="AF18" i="34"/>
  <c r="AF18" i="31" s="1"/>
  <c r="Q8" i="31"/>
  <c r="Q18" i="34"/>
  <c r="Q18" i="31" s="1"/>
  <c r="AG8" i="31"/>
  <c r="AG18" i="34"/>
  <c r="AG18" i="31" s="1"/>
  <c r="J18" i="34"/>
  <c r="J18" i="31" s="1"/>
  <c r="J8" i="31"/>
  <c r="Z8" i="31"/>
  <c r="Z18" i="34"/>
  <c r="Z18" i="31" s="1"/>
  <c r="K18" i="34"/>
  <c r="K18" i="31" s="1"/>
  <c r="K8" i="31"/>
  <c r="S8" i="31"/>
  <c r="S18" i="34"/>
  <c r="S18" i="31" s="1"/>
  <c r="AA18" i="34"/>
  <c r="AA18" i="31" s="1"/>
  <c r="AA8" i="31"/>
  <c r="M18" i="34"/>
  <c r="M18" i="31" s="1"/>
  <c r="M8" i="31"/>
  <c r="U18" i="34"/>
  <c r="U18" i="31" s="1"/>
  <c r="U8" i="31"/>
  <c r="AC18" i="34"/>
  <c r="AC18" i="31" s="1"/>
  <c r="AC8" i="31"/>
  <c r="N8" i="31"/>
  <c r="N18" i="34"/>
  <c r="N18" i="31" s="1"/>
  <c r="AD18" i="34"/>
  <c r="AD18" i="31" s="1"/>
  <c r="AD8" i="31"/>
  <c r="W8" i="31"/>
  <c r="W18" i="34"/>
  <c r="W18" i="31" s="1"/>
  <c r="H8" i="31"/>
  <c r="H18" i="34"/>
  <c r="H18" i="31" s="1"/>
  <c r="X8" i="31"/>
  <c r="X18" i="34"/>
  <c r="X18" i="31" s="1"/>
  <c r="I8" i="31"/>
  <c r="I18" i="34"/>
  <c r="I18" i="31" s="1"/>
  <c r="Y8" i="31"/>
  <c r="Y18" i="34"/>
  <c r="Y18" i="31" s="1"/>
  <c r="R8" i="31"/>
  <c r="R18" i="34"/>
  <c r="R18" i="31" s="1"/>
  <c r="L18" i="34"/>
  <c r="L18" i="31" s="1"/>
  <c r="L8" i="31"/>
  <c r="T18" i="34"/>
  <c r="T18" i="31" s="1"/>
  <c r="T8" i="31"/>
  <c r="AB18" i="34"/>
  <c r="AB18" i="31" s="1"/>
  <c r="AB8" i="31"/>
  <c r="E18" i="34"/>
  <c r="E18" i="31" s="1"/>
  <c r="C5" i="34"/>
  <c r="G57" i="34" l="1"/>
  <c r="I48" i="34"/>
  <c r="H48" i="34"/>
  <c r="F48" i="34"/>
  <c r="E48" i="34"/>
  <c r="E7" i="34" l="1"/>
  <c r="M7" i="34"/>
  <c r="U7" i="34"/>
  <c r="AC7" i="34"/>
  <c r="N7" i="34"/>
  <c r="P7" i="34"/>
  <c r="X7" i="34"/>
  <c r="K7" i="34"/>
  <c r="F7" i="34"/>
  <c r="V7" i="34"/>
  <c r="AD7" i="34"/>
  <c r="AF7" i="34"/>
  <c r="L7" i="34"/>
  <c r="T7" i="34"/>
  <c r="G7" i="34"/>
  <c r="O7" i="34"/>
  <c r="W7" i="34"/>
  <c r="AE7" i="34"/>
  <c r="H7" i="34"/>
  <c r="S7" i="34"/>
  <c r="I7" i="34"/>
  <c r="Q7" i="34"/>
  <c r="Y7" i="34"/>
  <c r="AG7" i="34"/>
  <c r="AA7" i="34"/>
  <c r="AB7" i="34"/>
  <c r="J7" i="34"/>
  <c r="R7" i="34"/>
  <c r="Z7" i="34"/>
  <c r="D7" i="34"/>
  <c r="J56" i="34"/>
  <c r="J55" i="34"/>
  <c r="E57" i="34"/>
  <c r="F57" i="34"/>
  <c r="H57" i="34"/>
  <c r="I57" i="34"/>
  <c r="X17" i="34" l="1"/>
  <c r="X7" i="31"/>
  <c r="X9" i="34"/>
  <c r="AA7" i="31"/>
  <c r="AA17" i="34"/>
  <c r="AA9" i="34"/>
  <c r="E7" i="31"/>
  <c r="E9" i="34"/>
  <c r="E17" i="34"/>
  <c r="AF17" i="34"/>
  <c r="AF7" i="31"/>
  <c r="AF9" i="34"/>
  <c r="W17" i="34"/>
  <c r="W7" i="31"/>
  <c r="W9" i="34"/>
  <c r="F7" i="31"/>
  <c r="F17" i="34"/>
  <c r="F9" i="34"/>
  <c r="AG17" i="34"/>
  <c r="AG7" i="31"/>
  <c r="AG9" i="34"/>
  <c r="O17" i="34"/>
  <c r="O7" i="31"/>
  <c r="O9" i="34"/>
  <c r="K17" i="34"/>
  <c r="K7" i="31"/>
  <c r="K9" i="34"/>
  <c r="Y17" i="34"/>
  <c r="Y7" i="31"/>
  <c r="Y9" i="34"/>
  <c r="G17" i="34"/>
  <c r="G7" i="31"/>
  <c r="G9" i="34"/>
  <c r="Q17" i="34"/>
  <c r="Q7" i="31"/>
  <c r="Q9" i="34"/>
  <c r="T7" i="31"/>
  <c r="T17" i="34"/>
  <c r="T9" i="34"/>
  <c r="I17" i="34"/>
  <c r="I7" i="31"/>
  <c r="I9" i="34"/>
  <c r="L7" i="31"/>
  <c r="L17" i="34"/>
  <c r="L9" i="34"/>
  <c r="S7" i="31"/>
  <c r="S17" i="34"/>
  <c r="S9" i="34"/>
  <c r="J17" i="34"/>
  <c r="J7" i="31"/>
  <c r="J9" i="34"/>
  <c r="H17" i="34"/>
  <c r="H7" i="31"/>
  <c r="H9" i="34"/>
  <c r="AD7" i="31"/>
  <c r="AD17" i="34"/>
  <c r="AD9" i="34"/>
  <c r="U7" i="31"/>
  <c r="U17" i="34"/>
  <c r="U9" i="34"/>
  <c r="D7" i="31"/>
  <c r="D9" i="34"/>
  <c r="D17" i="34"/>
  <c r="C7" i="34"/>
  <c r="P17" i="34"/>
  <c r="P7" i="31"/>
  <c r="P9" i="34"/>
  <c r="Z17" i="34"/>
  <c r="Z7" i="31"/>
  <c r="Z9" i="34"/>
  <c r="N7" i="31"/>
  <c r="N17" i="34"/>
  <c r="N9" i="34"/>
  <c r="R17" i="34"/>
  <c r="R7" i="31"/>
  <c r="R9" i="34"/>
  <c r="AC7" i="31"/>
  <c r="AC17" i="34"/>
  <c r="AC9" i="34"/>
  <c r="AB7" i="31"/>
  <c r="AB17" i="34"/>
  <c r="AB9" i="34"/>
  <c r="AE17" i="34"/>
  <c r="AE7" i="31"/>
  <c r="AE9" i="34"/>
  <c r="V17" i="34"/>
  <c r="V7" i="31"/>
  <c r="V9" i="34"/>
  <c r="M7" i="31"/>
  <c r="M17" i="34"/>
  <c r="M9" i="34"/>
  <c r="J57" i="34"/>
  <c r="N17" i="31" l="1"/>
  <c r="N19" i="34"/>
  <c r="AD17" i="31"/>
  <c r="AD19" i="34"/>
  <c r="I17" i="31"/>
  <c r="I19" i="34"/>
  <c r="D17" i="31"/>
  <c r="C17" i="34"/>
  <c r="S17" i="31"/>
  <c r="S19" i="34"/>
  <c r="G17" i="31"/>
  <c r="G19" i="34"/>
  <c r="W17" i="31"/>
  <c r="W19" i="34"/>
  <c r="AA17" i="31"/>
  <c r="AA19" i="34"/>
  <c r="AC17" i="31"/>
  <c r="AC19" i="34"/>
  <c r="D8" i="31"/>
  <c r="C8" i="34"/>
  <c r="D18" i="34"/>
  <c r="D19" i="34" s="1"/>
  <c r="Z17" i="31"/>
  <c r="Z19" i="34"/>
  <c r="H17" i="31"/>
  <c r="H19" i="34"/>
  <c r="L17" i="31"/>
  <c r="L19" i="34"/>
  <c r="Y17" i="31"/>
  <c r="Y19" i="34"/>
  <c r="V17" i="31"/>
  <c r="V19" i="34"/>
  <c r="AE17" i="31"/>
  <c r="AE19" i="34"/>
  <c r="U17" i="31"/>
  <c r="U19" i="34"/>
  <c r="AG17" i="31"/>
  <c r="AG19" i="34"/>
  <c r="C9" i="34"/>
  <c r="O17" i="31"/>
  <c r="O19" i="34"/>
  <c r="M17" i="31"/>
  <c r="M19" i="34"/>
  <c r="R17" i="31"/>
  <c r="R19" i="34"/>
  <c r="Q17" i="31"/>
  <c r="Q19" i="34"/>
  <c r="AF17" i="31"/>
  <c r="AF19" i="34"/>
  <c r="T17" i="31"/>
  <c r="T19" i="34"/>
  <c r="AB17" i="31"/>
  <c r="AB19" i="34"/>
  <c r="P17" i="31"/>
  <c r="P19" i="34"/>
  <c r="J17" i="31"/>
  <c r="J19" i="34"/>
  <c r="K17" i="31"/>
  <c r="K19" i="34"/>
  <c r="F17" i="31"/>
  <c r="F19" i="34"/>
  <c r="E19" i="34"/>
  <c r="E17" i="31"/>
  <c r="X17" i="31"/>
  <c r="X19" i="34"/>
  <c r="C19" i="34" l="1"/>
  <c r="C18" i="34"/>
  <c r="D18" i="31"/>
  <c r="E19" i="31" l="1"/>
  <c r="F19" i="31"/>
  <c r="G19" i="31"/>
  <c r="H19" i="31"/>
  <c r="I19" i="31"/>
  <c r="J19" i="31"/>
  <c r="K19" i="31"/>
  <c r="L19" i="31"/>
  <c r="M19" i="31"/>
  <c r="N19" i="31"/>
  <c r="O19" i="31"/>
  <c r="P19" i="31"/>
  <c r="Q19" i="31"/>
  <c r="R19" i="31"/>
  <c r="S19" i="31"/>
  <c r="T19" i="31"/>
  <c r="U19" i="31"/>
  <c r="V19" i="31"/>
  <c r="W19" i="31"/>
  <c r="X19" i="31"/>
  <c r="Y19" i="31"/>
  <c r="Z19" i="31"/>
  <c r="AA19" i="31"/>
  <c r="AB19" i="31"/>
  <c r="AC19" i="31"/>
  <c r="AD19" i="31"/>
  <c r="AE19" i="31"/>
  <c r="AF19" i="31"/>
  <c r="AG19" i="31"/>
  <c r="D19" i="31"/>
  <c r="E9" i="31"/>
  <c r="F9" i="31"/>
  <c r="G9" i="31"/>
  <c r="H9" i="31"/>
  <c r="I9" i="31"/>
  <c r="J9" i="31"/>
  <c r="K9" i="31"/>
  <c r="L9" i="31"/>
  <c r="M9" i="31"/>
  <c r="N9" i="31"/>
  <c r="O9" i="31"/>
  <c r="P9" i="31"/>
  <c r="Q9" i="31"/>
  <c r="R9" i="31"/>
  <c r="S9" i="31"/>
  <c r="T9" i="31"/>
  <c r="U9" i="31"/>
  <c r="V9" i="31"/>
  <c r="W9" i="31"/>
  <c r="X9" i="31"/>
  <c r="Y9" i="31"/>
  <c r="Z9" i="31"/>
  <c r="AA9" i="31"/>
  <c r="AB9" i="31"/>
  <c r="AC9" i="31"/>
  <c r="AD9" i="31"/>
  <c r="AE9" i="31"/>
  <c r="AF9" i="31"/>
  <c r="AG9" i="31"/>
  <c r="F28" i="31"/>
  <c r="H28" i="31"/>
  <c r="I28" i="31"/>
  <c r="D9" i="31"/>
  <c r="E28" i="31"/>
  <c r="G28" i="31"/>
  <c r="J28" i="31"/>
  <c r="K28" i="31"/>
  <c r="L28" i="31"/>
  <c r="M28" i="31"/>
  <c r="N28" i="31"/>
  <c r="O28" i="31"/>
  <c r="P28" i="31"/>
  <c r="Q28" i="31"/>
  <c r="R28" i="31"/>
  <c r="S28" i="31"/>
  <c r="T28" i="31"/>
  <c r="U28" i="31"/>
  <c r="V28" i="31"/>
  <c r="W28" i="31"/>
  <c r="X28" i="31"/>
  <c r="Y28" i="31"/>
  <c r="Z28" i="31"/>
  <c r="AA28" i="31"/>
  <c r="AB28" i="31"/>
  <c r="AC28" i="31"/>
  <c r="AD28" i="31"/>
  <c r="AE28" i="31"/>
  <c r="AF28" i="31"/>
  <c r="AG28" i="31"/>
  <c r="D28" i="31"/>
  <c r="E7" i="19"/>
  <c r="C8" i="31" l="1"/>
  <c r="C28" i="31"/>
  <c r="C16" i="19"/>
  <c r="C20" i="6"/>
  <c r="C21" i="6"/>
  <c r="C22" i="6"/>
  <c r="C7" i="6"/>
  <c r="C8" i="6"/>
  <c r="C18" i="31" l="1"/>
  <c r="C40" i="34" l="1"/>
  <c r="E40" i="34"/>
  <c r="AB17" i="3"/>
  <c r="AA17" i="3"/>
  <c r="D22" i="7"/>
  <c r="E22" i="7"/>
  <c r="AG27" i="31" l="1"/>
  <c r="AF27" i="31"/>
  <c r="AE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D27" i="31"/>
  <c r="AG26" i="31"/>
  <c r="AF26" i="31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AG25" i="31"/>
  <c r="AF25" i="31"/>
  <c r="AE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17" i="31"/>
  <c r="C16" i="31"/>
  <c r="C15" i="31"/>
  <c r="C7" i="31"/>
  <c r="C6" i="31"/>
  <c r="C5" i="31"/>
  <c r="AG4" i="31"/>
  <c r="AG24" i="31" s="1"/>
  <c r="AF4" i="31"/>
  <c r="AF24" i="31" s="1"/>
  <c r="Y4" i="31"/>
  <c r="Y14" i="31" s="1"/>
  <c r="X4" i="31"/>
  <c r="X24" i="31" s="1"/>
  <c r="Q4" i="31"/>
  <c r="Q24" i="31" s="1"/>
  <c r="P4" i="31"/>
  <c r="P14" i="31" s="1"/>
  <c r="I4" i="31"/>
  <c r="I24" i="31" s="1"/>
  <c r="H4" i="31"/>
  <c r="H14" i="31" s="1"/>
  <c r="AC4" i="31"/>
  <c r="H29" i="31" l="1"/>
  <c r="H14" i="19" s="1"/>
  <c r="H15" i="19" s="1"/>
  <c r="X29" i="31"/>
  <c r="X14" i="19" s="1"/>
  <c r="X15" i="19" s="1"/>
  <c r="I29" i="31"/>
  <c r="I14" i="19" s="1"/>
  <c r="I15" i="19" s="1"/>
  <c r="P29" i="31"/>
  <c r="P14" i="19" s="1"/>
  <c r="P15" i="19" s="1"/>
  <c r="Q29" i="31"/>
  <c r="Q14" i="19" s="1"/>
  <c r="Q15" i="19" s="1"/>
  <c r="Z29" i="31"/>
  <c r="Z14" i="19" s="1"/>
  <c r="Z15" i="19" s="1"/>
  <c r="J29" i="31"/>
  <c r="J14" i="19" s="1"/>
  <c r="J15" i="19" s="1"/>
  <c r="U29" i="31"/>
  <c r="U14" i="19" s="1"/>
  <c r="U15" i="19" s="1"/>
  <c r="M29" i="31"/>
  <c r="M14" i="19" s="1"/>
  <c r="M15" i="19" s="1"/>
  <c r="E29" i="31"/>
  <c r="E14" i="19" s="1"/>
  <c r="E15" i="19" s="1"/>
  <c r="E17" i="19" s="1"/>
  <c r="R29" i="31"/>
  <c r="R14" i="19" s="1"/>
  <c r="R15" i="19" s="1"/>
  <c r="Y29" i="31"/>
  <c r="Y14" i="19" s="1"/>
  <c r="Y15" i="19" s="1"/>
  <c r="AG29" i="31"/>
  <c r="AG14" i="19" s="1"/>
  <c r="AG15" i="19" s="1"/>
  <c r="K29" i="31"/>
  <c r="K14" i="19" s="1"/>
  <c r="K15" i="19" s="1"/>
  <c r="S29" i="31"/>
  <c r="S14" i="19" s="1"/>
  <c r="S15" i="19" s="1"/>
  <c r="G29" i="31"/>
  <c r="G14" i="19" s="1"/>
  <c r="G15" i="19" s="1"/>
  <c r="O29" i="31"/>
  <c r="O14" i="19" s="1"/>
  <c r="O15" i="19" s="1"/>
  <c r="W29" i="31"/>
  <c r="W14" i="19" s="1"/>
  <c r="W15" i="19" s="1"/>
  <c r="AF29" i="31"/>
  <c r="AF14" i="19" s="1"/>
  <c r="AF15" i="19" s="1"/>
  <c r="L29" i="31"/>
  <c r="L14" i="19" s="1"/>
  <c r="L15" i="19" s="1"/>
  <c r="T29" i="31"/>
  <c r="T14" i="19" s="1"/>
  <c r="T15" i="19" s="1"/>
  <c r="AB29" i="31"/>
  <c r="AB14" i="19" s="1"/>
  <c r="AB15" i="19" s="1"/>
  <c r="F29" i="31"/>
  <c r="F14" i="19" s="1"/>
  <c r="F15" i="19" s="1"/>
  <c r="N29" i="31"/>
  <c r="N14" i="19" s="1"/>
  <c r="N15" i="19" s="1"/>
  <c r="V29" i="31"/>
  <c r="V14" i="19" s="1"/>
  <c r="V15" i="19" s="1"/>
  <c r="AA29" i="31"/>
  <c r="AA14" i="19" s="1"/>
  <c r="AA15" i="19" s="1"/>
  <c r="AC29" i="31"/>
  <c r="AC14" i="19" s="1"/>
  <c r="AC15" i="19" s="1"/>
  <c r="AD29" i="31"/>
  <c r="AD14" i="19" s="1"/>
  <c r="AD15" i="19" s="1"/>
  <c r="AE29" i="31"/>
  <c r="AE14" i="19" s="1"/>
  <c r="AE15" i="19" s="1"/>
  <c r="D29" i="31"/>
  <c r="D14" i="19" s="1"/>
  <c r="D15" i="19" s="1"/>
  <c r="C26" i="31"/>
  <c r="C19" i="31"/>
  <c r="C27" i="31"/>
  <c r="C9" i="31"/>
  <c r="AC24" i="31"/>
  <c r="AC14" i="31"/>
  <c r="X14" i="31"/>
  <c r="P24" i="31"/>
  <c r="I14" i="31"/>
  <c r="Q14" i="31"/>
  <c r="Y24" i="31"/>
  <c r="R4" i="31"/>
  <c r="T4" i="31"/>
  <c r="M4" i="31"/>
  <c r="F4" i="31"/>
  <c r="N4" i="31"/>
  <c r="V4" i="31"/>
  <c r="AD4" i="31"/>
  <c r="AG14" i="31"/>
  <c r="J4" i="31"/>
  <c r="G4" i="31"/>
  <c r="O4" i="31"/>
  <c r="W4" i="31"/>
  <c r="AE4" i="31"/>
  <c r="C25" i="31"/>
  <c r="K4" i="31"/>
  <c r="S4" i="31"/>
  <c r="AA4" i="31"/>
  <c r="AF14" i="31"/>
  <c r="H24" i="31"/>
  <c r="AB4" i="31"/>
  <c r="D14" i="31"/>
  <c r="D24" i="31"/>
  <c r="Z4" i="31"/>
  <c r="L4" i="31"/>
  <c r="U4" i="31"/>
  <c r="C15" i="19" l="1"/>
  <c r="C14" i="19"/>
  <c r="C29" i="31"/>
  <c r="T24" i="31"/>
  <c r="T14" i="31"/>
  <c r="AA24" i="31"/>
  <c r="AA14" i="31"/>
  <c r="J14" i="31"/>
  <c r="J24" i="31"/>
  <c r="R14" i="31"/>
  <c r="R24" i="31"/>
  <c r="L24" i="31"/>
  <c r="L14" i="31"/>
  <c r="S24" i="31"/>
  <c r="S14" i="31"/>
  <c r="U24" i="31"/>
  <c r="U14" i="31"/>
  <c r="Z24" i="31"/>
  <c r="Z14" i="31"/>
  <c r="K24" i="31"/>
  <c r="K14" i="31"/>
  <c r="AD24" i="31"/>
  <c r="AD14" i="31"/>
  <c r="G24" i="31"/>
  <c r="G14" i="31"/>
  <c r="E24" i="31"/>
  <c r="E14" i="31"/>
  <c r="V24" i="31"/>
  <c r="V14" i="31"/>
  <c r="AE24" i="31"/>
  <c r="AE14" i="31"/>
  <c r="N24" i="31"/>
  <c r="N14" i="31"/>
  <c r="AB24" i="31"/>
  <c r="AB14" i="31"/>
  <c r="W24" i="31"/>
  <c r="W14" i="31"/>
  <c r="F24" i="31"/>
  <c r="F14" i="31"/>
  <c r="O24" i="31"/>
  <c r="O14" i="31"/>
  <c r="M24" i="31"/>
  <c r="M14" i="31"/>
  <c r="D17" i="9" l="1"/>
  <c r="G17" i="9" s="1"/>
  <c r="I17" i="9"/>
  <c r="D180" i="1" l="1"/>
  <c r="E180" i="1" s="1"/>
  <c r="F180" i="1" s="1"/>
  <c r="G180" i="1" s="1"/>
  <c r="H180" i="1" s="1"/>
  <c r="I180" i="1" s="1"/>
  <c r="J180" i="1" s="1"/>
  <c r="K180" i="1" s="1"/>
  <c r="L180" i="1" s="1"/>
  <c r="M180" i="1" s="1"/>
  <c r="N180" i="1" s="1"/>
  <c r="O180" i="1" s="1"/>
  <c r="P180" i="1" s="1"/>
  <c r="Q180" i="1" s="1"/>
  <c r="R180" i="1" s="1"/>
  <c r="S180" i="1" s="1"/>
  <c r="T180" i="1" s="1"/>
  <c r="U180" i="1" s="1"/>
  <c r="V180" i="1" s="1"/>
  <c r="W180" i="1" s="1"/>
  <c r="X180" i="1" s="1"/>
  <c r="Y180" i="1" s="1"/>
  <c r="Z180" i="1" s="1"/>
  <c r="AA180" i="1" s="1"/>
  <c r="AB180" i="1" s="1"/>
  <c r="AC180" i="1" s="1"/>
  <c r="AD180" i="1" s="1"/>
  <c r="AE180" i="1" s="1"/>
  <c r="AF180" i="1" s="1"/>
  <c r="AG180" i="1" s="1"/>
  <c r="AH180" i="1" s="1"/>
  <c r="AI180" i="1" s="1"/>
  <c r="AJ180" i="1" s="1"/>
  <c r="AK180" i="1" s="1"/>
  <c r="AL180" i="1" s="1"/>
  <c r="AM180" i="1" s="1"/>
  <c r="AN180" i="1" s="1"/>
  <c r="AO180" i="1" s="1"/>
  <c r="AP180" i="1" s="1"/>
  <c r="D128" i="1" l="1"/>
  <c r="E128" i="1" s="1"/>
  <c r="F128" i="1" s="1"/>
  <c r="G128" i="1" s="1"/>
  <c r="H128" i="1" s="1"/>
  <c r="I128" i="1" s="1"/>
  <c r="J128" i="1" s="1"/>
  <c r="K128" i="1" s="1"/>
  <c r="L128" i="1" s="1"/>
  <c r="M128" i="1" s="1"/>
  <c r="N128" i="1" s="1"/>
  <c r="O128" i="1" s="1"/>
  <c r="P128" i="1" s="1"/>
  <c r="Q128" i="1" s="1"/>
  <c r="R128" i="1" s="1"/>
  <c r="S128" i="1" s="1"/>
  <c r="T128" i="1" s="1"/>
  <c r="U128" i="1" s="1"/>
  <c r="V128" i="1" s="1"/>
  <c r="W128" i="1" s="1"/>
  <c r="X128" i="1" s="1"/>
  <c r="Y128" i="1" s="1"/>
  <c r="Z128" i="1" s="1"/>
  <c r="AA128" i="1" s="1"/>
  <c r="AB128" i="1" s="1"/>
  <c r="AC128" i="1" s="1"/>
  <c r="AD128" i="1" s="1"/>
  <c r="AE128" i="1" s="1"/>
  <c r="AF128" i="1" s="1"/>
  <c r="AG128" i="1" s="1"/>
  <c r="AH128" i="1" s="1"/>
  <c r="AI128" i="1" s="1"/>
  <c r="AJ128" i="1" s="1"/>
  <c r="AK128" i="1" s="1"/>
  <c r="AL128" i="1" s="1"/>
  <c r="AM128" i="1" s="1"/>
  <c r="AN128" i="1" s="1"/>
  <c r="AO128" i="1" s="1"/>
  <c r="AP128" i="1" s="1"/>
  <c r="C11" i="1" l="1"/>
  <c r="E14" i="1"/>
  <c r="C59" i="18"/>
  <c r="L61" i="23" l="1"/>
  <c r="E47" i="23"/>
  <c r="F47" i="23"/>
  <c r="G47" i="23"/>
  <c r="H47" i="23"/>
  <c r="I47" i="23"/>
  <c r="J47" i="23"/>
  <c r="K47" i="23"/>
  <c r="L47" i="23"/>
  <c r="M47" i="23"/>
  <c r="N47" i="23"/>
  <c r="O47" i="23"/>
  <c r="P47" i="23"/>
  <c r="Q47" i="23"/>
  <c r="R47" i="23"/>
  <c r="S47" i="23"/>
  <c r="T47" i="23"/>
  <c r="U47" i="23"/>
  <c r="V47" i="23"/>
  <c r="W47" i="23"/>
  <c r="X47" i="23"/>
  <c r="Y47" i="23"/>
  <c r="Z47" i="23"/>
  <c r="AA47" i="23"/>
  <c r="AB47" i="23"/>
  <c r="AC47" i="23"/>
  <c r="AD47" i="23"/>
  <c r="AE47" i="23"/>
  <c r="AF47" i="23"/>
  <c r="AG47" i="23"/>
  <c r="E48" i="23"/>
  <c r="F48" i="23"/>
  <c r="G48" i="23"/>
  <c r="H48" i="23"/>
  <c r="I48" i="23"/>
  <c r="J48" i="23"/>
  <c r="K48" i="23"/>
  <c r="L48" i="23"/>
  <c r="M48" i="23"/>
  <c r="N48" i="23"/>
  <c r="O48" i="23"/>
  <c r="P48" i="23"/>
  <c r="Q48" i="23"/>
  <c r="R48" i="23"/>
  <c r="S48" i="23"/>
  <c r="T48" i="23"/>
  <c r="U48" i="23"/>
  <c r="V48" i="23"/>
  <c r="W48" i="23"/>
  <c r="X48" i="23"/>
  <c r="Y48" i="23"/>
  <c r="Z48" i="23"/>
  <c r="AA48" i="23"/>
  <c r="AB48" i="23"/>
  <c r="AC48" i="23"/>
  <c r="AD48" i="23"/>
  <c r="AE48" i="23"/>
  <c r="AF48" i="23"/>
  <c r="AG48" i="23"/>
  <c r="E49" i="23"/>
  <c r="F49" i="23"/>
  <c r="G49" i="23"/>
  <c r="H49" i="23"/>
  <c r="I49" i="23"/>
  <c r="J49" i="23"/>
  <c r="K49" i="23"/>
  <c r="L49" i="23"/>
  <c r="M49" i="23"/>
  <c r="N49" i="23"/>
  <c r="O49" i="23"/>
  <c r="P49" i="23"/>
  <c r="Q49" i="23"/>
  <c r="R49" i="23"/>
  <c r="S49" i="23"/>
  <c r="T49" i="23"/>
  <c r="U49" i="23"/>
  <c r="V49" i="23"/>
  <c r="W49" i="23"/>
  <c r="X49" i="23"/>
  <c r="Y49" i="23"/>
  <c r="Z49" i="23"/>
  <c r="AA49" i="23"/>
  <c r="AB49" i="23"/>
  <c r="AC49" i="23"/>
  <c r="AD49" i="23"/>
  <c r="AE49" i="23"/>
  <c r="AF49" i="23"/>
  <c r="AG49" i="23"/>
  <c r="E50" i="23"/>
  <c r="F50" i="23"/>
  <c r="G50" i="23"/>
  <c r="H50" i="23"/>
  <c r="I50" i="23"/>
  <c r="J50" i="23"/>
  <c r="K50" i="23"/>
  <c r="L50" i="23"/>
  <c r="M50" i="23"/>
  <c r="N50" i="23"/>
  <c r="O50" i="23"/>
  <c r="P50" i="23"/>
  <c r="Q50" i="23"/>
  <c r="R50" i="23"/>
  <c r="S50" i="23"/>
  <c r="T50" i="23"/>
  <c r="U50" i="23"/>
  <c r="V50" i="23"/>
  <c r="W50" i="23"/>
  <c r="X50" i="23"/>
  <c r="Y50" i="23"/>
  <c r="Z50" i="23"/>
  <c r="AA50" i="23"/>
  <c r="AB50" i="23"/>
  <c r="AC50" i="23"/>
  <c r="AD50" i="23"/>
  <c r="AE50" i="23"/>
  <c r="AF50" i="23"/>
  <c r="AG50" i="23"/>
  <c r="E51" i="23"/>
  <c r="F51" i="23"/>
  <c r="G51" i="23"/>
  <c r="H51" i="23"/>
  <c r="I51" i="23"/>
  <c r="J51" i="23"/>
  <c r="K51" i="23"/>
  <c r="L51" i="23"/>
  <c r="M51" i="23"/>
  <c r="N51" i="23"/>
  <c r="O51" i="23"/>
  <c r="P51" i="23"/>
  <c r="Q51" i="23"/>
  <c r="R51" i="23"/>
  <c r="S51" i="23"/>
  <c r="T51" i="23"/>
  <c r="U51" i="23"/>
  <c r="V51" i="23"/>
  <c r="W51" i="23"/>
  <c r="X51" i="23"/>
  <c r="Y51" i="23"/>
  <c r="Z51" i="23"/>
  <c r="AA51" i="23"/>
  <c r="AB51" i="23"/>
  <c r="AC51" i="23"/>
  <c r="AD51" i="23"/>
  <c r="AE51" i="23"/>
  <c r="AF51" i="23"/>
  <c r="AG51" i="23"/>
  <c r="E52" i="23"/>
  <c r="F52" i="23"/>
  <c r="G52" i="23"/>
  <c r="H52" i="23"/>
  <c r="I52" i="23"/>
  <c r="J52" i="23"/>
  <c r="K52" i="23"/>
  <c r="L52" i="23"/>
  <c r="M52" i="23"/>
  <c r="N52" i="23"/>
  <c r="O52" i="23"/>
  <c r="P52" i="23"/>
  <c r="Q52" i="23"/>
  <c r="R52" i="23"/>
  <c r="S52" i="23"/>
  <c r="T52" i="23"/>
  <c r="U52" i="23"/>
  <c r="V52" i="23"/>
  <c r="W52" i="23"/>
  <c r="X52" i="23"/>
  <c r="Y52" i="23"/>
  <c r="Z52" i="23"/>
  <c r="AA52" i="23"/>
  <c r="AB52" i="23"/>
  <c r="AC52" i="23"/>
  <c r="AD52" i="23"/>
  <c r="AE52" i="23"/>
  <c r="AF52" i="23"/>
  <c r="AG52" i="23"/>
  <c r="E53" i="23"/>
  <c r="F53" i="23"/>
  <c r="G53" i="23"/>
  <c r="H53" i="23"/>
  <c r="I53" i="23"/>
  <c r="J53" i="23"/>
  <c r="K53" i="23"/>
  <c r="L53" i="23"/>
  <c r="M53" i="23"/>
  <c r="N53" i="23"/>
  <c r="O53" i="23"/>
  <c r="P53" i="23"/>
  <c r="Q53" i="23"/>
  <c r="R53" i="23"/>
  <c r="S53" i="23"/>
  <c r="T53" i="23"/>
  <c r="U53" i="23"/>
  <c r="V53" i="23"/>
  <c r="W53" i="23"/>
  <c r="X53" i="23"/>
  <c r="Y53" i="23"/>
  <c r="Z53" i="23"/>
  <c r="AA53" i="23"/>
  <c r="AB53" i="23"/>
  <c r="AC53" i="23"/>
  <c r="AD53" i="23"/>
  <c r="AE53" i="23"/>
  <c r="AF53" i="23"/>
  <c r="AG53" i="23"/>
  <c r="E54" i="23"/>
  <c r="F54" i="23"/>
  <c r="G54" i="23"/>
  <c r="H54" i="23"/>
  <c r="I54" i="23"/>
  <c r="J54" i="23"/>
  <c r="K54" i="23"/>
  <c r="L54" i="23"/>
  <c r="M54" i="23"/>
  <c r="N54" i="23"/>
  <c r="O54" i="23"/>
  <c r="P54" i="23"/>
  <c r="Q54" i="23"/>
  <c r="R54" i="23"/>
  <c r="S54" i="23"/>
  <c r="T54" i="23"/>
  <c r="U54" i="23"/>
  <c r="V54" i="23"/>
  <c r="W54" i="23"/>
  <c r="X54" i="23"/>
  <c r="Y54" i="23"/>
  <c r="Z54" i="23"/>
  <c r="AA54" i="23"/>
  <c r="AB54" i="23"/>
  <c r="AC54" i="23"/>
  <c r="AD54" i="23"/>
  <c r="AE54" i="23"/>
  <c r="AF54" i="23"/>
  <c r="AG54" i="23"/>
  <c r="D54" i="23"/>
  <c r="D53" i="23"/>
  <c r="D52" i="23"/>
  <c r="D51" i="23"/>
  <c r="D50" i="23"/>
  <c r="D49" i="23"/>
  <c r="D48" i="23"/>
  <c r="D47" i="23"/>
  <c r="E37" i="23"/>
  <c r="E65" i="23" s="1"/>
  <c r="F37" i="23"/>
  <c r="F65" i="23" s="1"/>
  <c r="G37" i="23"/>
  <c r="H37" i="23"/>
  <c r="H65" i="23" s="1"/>
  <c r="I37" i="23"/>
  <c r="I65" i="23" s="1"/>
  <c r="J37" i="23"/>
  <c r="J65" i="23" s="1"/>
  <c r="K37" i="23"/>
  <c r="L37" i="23"/>
  <c r="M37" i="23"/>
  <c r="N37" i="23"/>
  <c r="N65" i="23" s="1"/>
  <c r="O37" i="23"/>
  <c r="P37" i="23"/>
  <c r="P65" i="23" s="1"/>
  <c r="Q37" i="23"/>
  <c r="Q65" i="23" s="1"/>
  <c r="R37" i="23"/>
  <c r="R65" i="23" s="1"/>
  <c r="S37" i="23"/>
  <c r="T37" i="23"/>
  <c r="U37" i="23"/>
  <c r="U65" i="23" s="1"/>
  <c r="V37" i="23"/>
  <c r="V65" i="23" s="1"/>
  <c r="W37" i="23"/>
  <c r="X37" i="23"/>
  <c r="X65" i="23" s="1"/>
  <c r="Y37" i="23"/>
  <c r="Y65" i="23" s="1"/>
  <c r="Z37" i="23"/>
  <c r="Z65" i="23" s="1"/>
  <c r="AA37" i="23"/>
  <c r="AB37" i="23"/>
  <c r="AC37" i="23"/>
  <c r="AC65" i="23" s="1"/>
  <c r="AD37" i="23"/>
  <c r="AD65" i="23" s="1"/>
  <c r="AE37" i="23"/>
  <c r="AF37" i="23"/>
  <c r="AF65" i="23" s="1"/>
  <c r="AG37" i="23"/>
  <c r="AG65" i="23" s="1"/>
  <c r="E38" i="23"/>
  <c r="E66" i="23" s="1"/>
  <c r="F38" i="23"/>
  <c r="G38" i="23"/>
  <c r="H38" i="23"/>
  <c r="H66" i="23" s="1"/>
  <c r="I38" i="23"/>
  <c r="I66" i="23" s="1"/>
  <c r="J38" i="23"/>
  <c r="K38" i="23"/>
  <c r="K66" i="23" s="1"/>
  <c r="L38" i="23"/>
  <c r="L66" i="23" s="1"/>
  <c r="M38" i="23"/>
  <c r="M66" i="23" s="1"/>
  <c r="N38" i="23"/>
  <c r="O38" i="23"/>
  <c r="P38" i="23"/>
  <c r="P66" i="23" s="1"/>
  <c r="Q38" i="23"/>
  <c r="Q66" i="23" s="1"/>
  <c r="R38" i="23"/>
  <c r="S38" i="23"/>
  <c r="S66" i="23" s="1"/>
  <c r="T38" i="23"/>
  <c r="T66" i="23" s="1"/>
  <c r="U38" i="23"/>
  <c r="U66" i="23" s="1"/>
  <c r="V38" i="23"/>
  <c r="W38" i="23"/>
  <c r="X38" i="23"/>
  <c r="X66" i="23" s="1"/>
  <c r="Y38" i="23"/>
  <c r="Y66" i="23" s="1"/>
  <c r="Z38" i="23"/>
  <c r="AA38" i="23"/>
  <c r="AA66" i="23" s="1"/>
  <c r="AB38" i="23"/>
  <c r="AB66" i="23" s="1"/>
  <c r="AC38" i="23"/>
  <c r="AC66" i="23" s="1"/>
  <c r="AD38" i="23"/>
  <c r="AE38" i="23"/>
  <c r="AF38" i="23"/>
  <c r="AF66" i="23" s="1"/>
  <c r="AG38" i="23"/>
  <c r="AG66" i="23" s="1"/>
  <c r="E39" i="23"/>
  <c r="F39" i="23"/>
  <c r="F67" i="23" s="1"/>
  <c r="G39" i="23"/>
  <c r="G67" i="23" s="1"/>
  <c r="H39" i="23"/>
  <c r="H67" i="23" s="1"/>
  <c r="I39" i="23"/>
  <c r="J39" i="23"/>
  <c r="K39" i="23"/>
  <c r="K67" i="23" s="1"/>
  <c r="L39" i="23"/>
  <c r="L67" i="23" s="1"/>
  <c r="M39" i="23"/>
  <c r="M67" i="23" s="1"/>
  <c r="N39" i="23"/>
  <c r="N67" i="23" s="1"/>
  <c r="O39" i="23"/>
  <c r="O67" i="23" s="1"/>
  <c r="P39" i="23"/>
  <c r="P67" i="23" s="1"/>
  <c r="Q39" i="23"/>
  <c r="Q67" i="23" s="1"/>
  <c r="R39" i="23"/>
  <c r="S39" i="23"/>
  <c r="T39" i="23"/>
  <c r="T67" i="23" s="1"/>
  <c r="U39" i="23"/>
  <c r="U67" i="23" s="1"/>
  <c r="V39" i="23"/>
  <c r="V67" i="23" s="1"/>
  <c r="W39" i="23"/>
  <c r="W67" i="23" s="1"/>
  <c r="X39" i="23"/>
  <c r="X67" i="23" s="1"/>
  <c r="Y39" i="23"/>
  <c r="Y67" i="23" s="1"/>
  <c r="Z39" i="23"/>
  <c r="AA39" i="23"/>
  <c r="AA67" i="23" s="1"/>
  <c r="AB39" i="23"/>
  <c r="AB67" i="23" s="1"/>
  <c r="AC39" i="23"/>
  <c r="AC67" i="23" s="1"/>
  <c r="AD39" i="23"/>
  <c r="AD67" i="23" s="1"/>
  <c r="AE39" i="23"/>
  <c r="AE67" i="23" s="1"/>
  <c r="AF39" i="23"/>
  <c r="AF67" i="23" s="1"/>
  <c r="AG39" i="23"/>
  <c r="AG67" i="23" s="1"/>
  <c r="E40" i="23"/>
  <c r="F40" i="23"/>
  <c r="F68" i="23" s="1"/>
  <c r="G40" i="23"/>
  <c r="G68" i="23" s="1"/>
  <c r="H40" i="23"/>
  <c r="H68" i="23" s="1"/>
  <c r="I40" i="23"/>
  <c r="I68" i="23" s="1"/>
  <c r="J40" i="23"/>
  <c r="J68" i="23" s="1"/>
  <c r="K40" i="23"/>
  <c r="K68" i="23" s="1"/>
  <c r="L40" i="23"/>
  <c r="L68" i="23" s="1"/>
  <c r="M40" i="23"/>
  <c r="N40" i="23"/>
  <c r="N68" i="23" s="1"/>
  <c r="O40" i="23"/>
  <c r="O68" i="23" s="1"/>
  <c r="P40" i="23"/>
  <c r="P68" i="23" s="1"/>
  <c r="Q40" i="23"/>
  <c r="Q68" i="23" s="1"/>
  <c r="R40" i="23"/>
  <c r="R68" i="23" s="1"/>
  <c r="S40" i="23"/>
  <c r="S68" i="23" s="1"/>
  <c r="T40" i="23"/>
  <c r="T68" i="23" s="1"/>
  <c r="U40" i="23"/>
  <c r="V40" i="23"/>
  <c r="V68" i="23" s="1"/>
  <c r="W40" i="23"/>
  <c r="W68" i="23" s="1"/>
  <c r="X40" i="23"/>
  <c r="X68" i="23" s="1"/>
  <c r="Y40" i="23"/>
  <c r="Y68" i="23" s="1"/>
  <c r="Z40" i="23"/>
  <c r="Z68" i="23" s="1"/>
  <c r="AA40" i="23"/>
  <c r="AA68" i="23" s="1"/>
  <c r="AB40" i="23"/>
  <c r="AB68" i="23" s="1"/>
  <c r="AC40" i="23"/>
  <c r="AD40" i="23"/>
  <c r="AE40" i="23"/>
  <c r="AE68" i="23" s="1"/>
  <c r="AF40" i="23"/>
  <c r="AF68" i="23" s="1"/>
  <c r="AG40" i="23"/>
  <c r="AG68" i="23" s="1"/>
  <c r="D40" i="23"/>
  <c r="D68" i="23" s="1"/>
  <c r="D39" i="23"/>
  <c r="D67" i="23" s="1"/>
  <c r="D38" i="23"/>
  <c r="D66" i="23" s="1"/>
  <c r="D37" i="23"/>
  <c r="E33" i="23"/>
  <c r="E61" i="23" s="1"/>
  <c r="F33" i="23"/>
  <c r="F61" i="23" s="1"/>
  <c r="G33" i="23"/>
  <c r="G61" i="23" s="1"/>
  <c r="H33" i="23"/>
  <c r="H61" i="23" s="1"/>
  <c r="I33" i="23"/>
  <c r="I61" i="23" s="1"/>
  <c r="J33" i="23"/>
  <c r="J61" i="23" s="1"/>
  <c r="K33" i="23"/>
  <c r="K61" i="23" s="1"/>
  <c r="L33" i="23"/>
  <c r="M33" i="23"/>
  <c r="M61" i="23" s="1"/>
  <c r="N33" i="23"/>
  <c r="N61" i="23" s="1"/>
  <c r="O33" i="23"/>
  <c r="O61" i="23" s="1"/>
  <c r="P33" i="23"/>
  <c r="P61" i="23" s="1"/>
  <c r="Q33" i="23"/>
  <c r="Q61" i="23" s="1"/>
  <c r="R33" i="23"/>
  <c r="R61" i="23" s="1"/>
  <c r="S33" i="23"/>
  <c r="S61" i="23" s="1"/>
  <c r="T33" i="23"/>
  <c r="T61" i="23" s="1"/>
  <c r="U33" i="23"/>
  <c r="U61" i="23" s="1"/>
  <c r="V33" i="23"/>
  <c r="V61" i="23" s="1"/>
  <c r="W33" i="23"/>
  <c r="W61" i="23" s="1"/>
  <c r="X33" i="23"/>
  <c r="X61" i="23" s="1"/>
  <c r="Y33" i="23"/>
  <c r="Y61" i="23" s="1"/>
  <c r="Z33" i="23"/>
  <c r="Z61" i="23" s="1"/>
  <c r="AA33" i="23"/>
  <c r="AA61" i="23" s="1"/>
  <c r="AB33" i="23"/>
  <c r="AB61" i="23" s="1"/>
  <c r="AC33" i="23"/>
  <c r="AC61" i="23" s="1"/>
  <c r="AD33" i="23"/>
  <c r="AD61" i="23" s="1"/>
  <c r="AE33" i="23"/>
  <c r="AE61" i="23" s="1"/>
  <c r="AF33" i="23"/>
  <c r="AF61" i="23" s="1"/>
  <c r="AG33" i="23"/>
  <c r="AG61" i="23" s="1"/>
  <c r="E34" i="23"/>
  <c r="E62" i="23" s="1"/>
  <c r="F34" i="23"/>
  <c r="F62" i="23" s="1"/>
  <c r="G34" i="23"/>
  <c r="G62" i="23" s="1"/>
  <c r="H34" i="23"/>
  <c r="H62" i="23" s="1"/>
  <c r="I34" i="23"/>
  <c r="I62" i="23" s="1"/>
  <c r="J34" i="23"/>
  <c r="J62" i="23" s="1"/>
  <c r="K34" i="23"/>
  <c r="K62" i="23" s="1"/>
  <c r="L34" i="23"/>
  <c r="L62" i="23" s="1"/>
  <c r="M34" i="23"/>
  <c r="M62" i="23" s="1"/>
  <c r="N34" i="23"/>
  <c r="N62" i="23" s="1"/>
  <c r="O34" i="23"/>
  <c r="O62" i="23" s="1"/>
  <c r="P34" i="23"/>
  <c r="P62" i="23" s="1"/>
  <c r="Q34" i="23"/>
  <c r="Q62" i="23" s="1"/>
  <c r="R34" i="23"/>
  <c r="R62" i="23" s="1"/>
  <c r="S34" i="23"/>
  <c r="S62" i="23" s="1"/>
  <c r="T34" i="23"/>
  <c r="T62" i="23" s="1"/>
  <c r="U34" i="23"/>
  <c r="U62" i="23" s="1"/>
  <c r="V34" i="23"/>
  <c r="V62" i="23" s="1"/>
  <c r="W34" i="23"/>
  <c r="W62" i="23" s="1"/>
  <c r="X34" i="23"/>
  <c r="X62" i="23" s="1"/>
  <c r="Y34" i="23"/>
  <c r="Y62" i="23" s="1"/>
  <c r="Z34" i="23"/>
  <c r="Z62" i="23" s="1"/>
  <c r="AA34" i="23"/>
  <c r="AA62" i="23" s="1"/>
  <c r="AB34" i="23"/>
  <c r="AB62" i="23" s="1"/>
  <c r="AC34" i="23"/>
  <c r="AC62" i="23" s="1"/>
  <c r="AD34" i="23"/>
  <c r="AD62" i="23" s="1"/>
  <c r="AE34" i="23"/>
  <c r="AE62" i="23" s="1"/>
  <c r="AF34" i="23"/>
  <c r="AF62" i="23" s="1"/>
  <c r="AG34" i="23"/>
  <c r="AG62" i="23" s="1"/>
  <c r="E35" i="23"/>
  <c r="E63" i="23" s="1"/>
  <c r="F35" i="23"/>
  <c r="F63" i="23" s="1"/>
  <c r="G35" i="23"/>
  <c r="H35" i="23"/>
  <c r="H63" i="23" s="1"/>
  <c r="I35" i="23"/>
  <c r="I63" i="23" s="1"/>
  <c r="J35" i="23"/>
  <c r="J63" i="23" s="1"/>
  <c r="K35" i="23"/>
  <c r="K63" i="23" s="1"/>
  <c r="L35" i="23"/>
  <c r="L63" i="23" s="1"/>
  <c r="M35" i="23"/>
  <c r="M63" i="23" s="1"/>
  <c r="N35" i="23"/>
  <c r="N63" i="23" s="1"/>
  <c r="O35" i="23"/>
  <c r="O63" i="23" s="1"/>
  <c r="P35" i="23"/>
  <c r="P63" i="23" s="1"/>
  <c r="Q35" i="23"/>
  <c r="Q63" i="23" s="1"/>
  <c r="R35" i="23"/>
  <c r="R63" i="23" s="1"/>
  <c r="S35" i="23"/>
  <c r="S63" i="23" s="1"/>
  <c r="T35" i="23"/>
  <c r="T63" i="23" s="1"/>
  <c r="U35" i="23"/>
  <c r="U63" i="23" s="1"/>
  <c r="V35" i="23"/>
  <c r="V63" i="23" s="1"/>
  <c r="W35" i="23"/>
  <c r="W63" i="23" s="1"/>
  <c r="X35" i="23"/>
  <c r="X63" i="23" s="1"/>
  <c r="Y35" i="23"/>
  <c r="Y63" i="23" s="1"/>
  <c r="Z35" i="23"/>
  <c r="Z63" i="23" s="1"/>
  <c r="AA35" i="23"/>
  <c r="AA63" i="23" s="1"/>
  <c r="AB35" i="23"/>
  <c r="AB63" i="23" s="1"/>
  <c r="AC35" i="23"/>
  <c r="AC63" i="23" s="1"/>
  <c r="AD35" i="23"/>
  <c r="AD63" i="23" s="1"/>
  <c r="AE35" i="23"/>
  <c r="AE63" i="23" s="1"/>
  <c r="AF35" i="23"/>
  <c r="AF63" i="23" s="1"/>
  <c r="AG35" i="23"/>
  <c r="AG63" i="23" s="1"/>
  <c r="E36" i="23"/>
  <c r="E64" i="23" s="1"/>
  <c r="F36" i="23"/>
  <c r="F64" i="23" s="1"/>
  <c r="G36" i="23"/>
  <c r="G64" i="23" s="1"/>
  <c r="H36" i="23"/>
  <c r="H64" i="23" s="1"/>
  <c r="I36" i="23"/>
  <c r="I64" i="23" s="1"/>
  <c r="J36" i="23"/>
  <c r="J64" i="23" s="1"/>
  <c r="K36" i="23"/>
  <c r="K64" i="23" s="1"/>
  <c r="L36" i="23"/>
  <c r="L64" i="23" s="1"/>
  <c r="M36" i="23"/>
  <c r="M64" i="23" s="1"/>
  <c r="N36" i="23"/>
  <c r="N64" i="23" s="1"/>
  <c r="O36" i="23"/>
  <c r="O64" i="23" s="1"/>
  <c r="P36" i="23"/>
  <c r="P64" i="23" s="1"/>
  <c r="Q36" i="23"/>
  <c r="Q64" i="23" s="1"/>
  <c r="R36" i="23"/>
  <c r="R64" i="23" s="1"/>
  <c r="S36" i="23"/>
  <c r="S64" i="23" s="1"/>
  <c r="T36" i="23"/>
  <c r="T64" i="23" s="1"/>
  <c r="U36" i="23"/>
  <c r="U64" i="23" s="1"/>
  <c r="V36" i="23"/>
  <c r="V64" i="23" s="1"/>
  <c r="W36" i="23"/>
  <c r="W64" i="23" s="1"/>
  <c r="X36" i="23"/>
  <c r="X64" i="23" s="1"/>
  <c r="Y36" i="23"/>
  <c r="Y64" i="23" s="1"/>
  <c r="Z36" i="23"/>
  <c r="Z64" i="23" s="1"/>
  <c r="AA36" i="23"/>
  <c r="AA64" i="23" s="1"/>
  <c r="AB36" i="23"/>
  <c r="AB64" i="23" s="1"/>
  <c r="AC36" i="23"/>
  <c r="AC64" i="23" s="1"/>
  <c r="AD36" i="23"/>
  <c r="AD64" i="23" s="1"/>
  <c r="AE36" i="23"/>
  <c r="AE64" i="23" s="1"/>
  <c r="AF36" i="23"/>
  <c r="AF64" i="23" s="1"/>
  <c r="AG36" i="23"/>
  <c r="AG64" i="23" s="1"/>
  <c r="D36" i="23"/>
  <c r="D64" i="23" s="1"/>
  <c r="D35" i="23"/>
  <c r="D63" i="23" s="1"/>
  <c r="D34" i="23"/>
  <c r="D62" i="23" s="1"/>
  <c r="D33" i="23"/>
  <c r="D61" i="23" s="1"/>
  <c r="H71" i="18"/>
  <c r="L71" i="18"/>
  <c r="P71" i="18"/>
  <c r="T71" i="18"/>
  <c r="X71" i="18"/>
  <c r="AB71" i="18"/>
  <c r="AF71" i="18"/>
  <c r="I72" i="18"/>
  <c r="J72" i="18"/>
  <c r="Q72" i="18"/>
  <c r="R72" i="18"/>
  <c r="Y72" i="18"/>
  <c r="Z72" i="18"/>
  <c r="AG72" i="18"/>
  <c r="F73" i="18"/>
  <c r="N73" i="18"/>
  <c r="V73" i="18"/>
  <c r="AD73" i="18"/>
  <c r="D71" i="18"/>
  <c r="D73" i="18"/>
  <c r="C47" i="18"/>
  <c r="H73" i="18"/>
  <c r="L73" i="18"/>
  <c r="P73" i="18"/>
  <c r="T73" i="18"/>
  <c r="W48" i="18"/>
  <c r="X73" i="18"/>
  <c r="AB73" i="18"/>
  <c r="AF73" i="18"/>
  <c r="H72" i="18"/>
  <c r="J48" i="18"/>
  <c r="L72" i="18"/>
  <c r="P72" i="18"/>
  <c r="X72" i="18"/>
  <c r="Z48" i="18"/>
  <c r="AB72" i="18"/>
  <c r="AF72" i="18"/>
  <c r="D48" i="18"/>
  <c r="E48" i="18"/>
  <c r="I48" i="18"/>
  <c r="M48" i="18"/>
  <c r="Q48" i="18"/>
  <c r="U48" i="18"/>
  <c r="Y48" i="18"/>
  <c r="AC48" i="18"/>
  <c r="AG48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AF67" i="18"/>
  <c r="AG67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AD68" i="18"/>
  <c r="AE68" i="18"/>
  <c r="AF68" i="18"/>
  <c r="AG68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AD69" i="18"/>
  <c r="AE69" i="18"/>
  <c r="AF69" i="18"/>
  <c r="AG69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AD70" i="18"/>
  <c r="AE70" i="18"/>
  <c r="AF70" i="18"/>
  <c r="AG70" i="18"/>
  <c r="E71" i="18"/>
  <c r="F71" i="18"/>
  <c r="G71" i="18"/>
  <c r="I71" i="18"/>
  <c r="J71" i="18"/>
  <c r="K71" i="18"/>
  <c r="M71" i="18"/>
  <c r="N71" i="18"/>
  <c r="O71" i="18"/>
  <c r="Q71" i="18"/>
  <c r="R71" i="18"/>
  <c r="S71" i="18"/>
  <c r="U71" i="18"/>
  <c r="V71" i="18"/>
  <c r="W71" i="18"/>
  <c r="Y71" i="18"/>
  <c r="Z71" i="18"/>
  <c r="AA71" i="18"/>
  <c r="AC71" i="18"/>
  <c r="AD71" i="18"/>
  <c r="AE71" i="18"/>
  <c r="AG71" i="18"/>
  <c r="E72" i="18"/>
  <c r="F72" i="18"/>
  <c r="M72" i="18"/>
  <c r="N72" i="18"/>
  <c r="U72" i="18"/>
  <c r="V72" i="18"/>
  <c r="AC72" i="18"/>
  <c r="AD72" i="18"/>
  <c r="G73" i="18"/>
  <c r="J73" i="18"/>
  <c r="K73" i="18"/>
  <c r="O73" i="18"/>
  <c r="R73" i="18"/>
  <c r="S73" i="18"/>
  <c r="W73" i="18"/>
  <c r="Z73" i="18"/>
  <c r="AA73" i="18"/>
  <c r="AE73" i="18"/>
  <c r="D68" i="18"/>
  <c r="D69" i="18"/>
  <c r="D70" i="18"/>
  <c r="D72" i="18"/>
  <c r="D67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D22" i="18"/>
  <c r="D21" i="18"/>
  <c r="D20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D18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D17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Q33" i="18" s="1"/>
  <c r="R9" i="18"/>
  <c r="S9" i="18"/>
  <c r="T9" i="18"/>
  <c r="U9" i="18"/>
  <c r="V9" i="18"/>
  <c r="W9" i="18"/>
  <c r="X9" i="18"/>
  <c r="Y9" i="18"/>
  <c r="Z9" i="18"/>
  <c r="AA9" i="18"/>
  <c r="AB9" i="18"/>
  <c r="AB33" i="18" s="1"/>
  <c r="AC9" i="18"/>
  <c r="AD9" i="18"/>
  <c r="AE9" i="18"/>
  <c r="AF9" i="18"/>
  <c r="AG9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D10" i="18"/>
  <c r="D9" i="18"/>
  <c r="D8" i="18"/>
  <c r="E148" i="21"/>
  <c r="I148" i="21"/>
  <c r="M148" i="21"/>
  <c r="Q148" i="21"/>
  <c r="U148" i="21"/>
  <c r="Y148" i="21"/>
  <c r="AC148" i="21"/>
  <c r="AG148" i="21"/>
  <c r="S144" i="21"/>
  <c r="AA144" i="21"/>
  <c r="D131" i="21"/>
  <c r="D148" i="21" s="1"/>
  <c r="D127" i="21"/>
  <c r="D144" i="21" s="1"/>
  <c r="E131" i="21"/>
  <c r="F131" i="21"/>
  <c r="F148" i="21" s="1"/>
  <c r="G131" i="21"/>
  <c r="G148" i="21" s="1"/>
  <c r="H131" i="21"/>
  <c r="H148" i="21" s="1"/>
  <c r="I131" i="21"/>
  <c r="J131" i="21"/>
  <c r="J148" i="21" s="1"/>
  <c r="K131" i="21"/>
  <c r="K148" i="21" s="1"/>
  <c r="L131" i="21"/>
  <c r="L148" i="21" s="1"/>
  <c r="M131" i="21"/>
  <c r="N131" i="21"/>
  <c r="N148" i="21" s="1"/>
  <c r="O131" i="21"/>
  <c r="O148" i="21" s="1"/>
  <c r="P131" i="21"/>
  <c r="P148" i="21" s="1"/>
  <c r="Q131" i="21"/>
  <c r="R131" i="21"/>
  <c r="R148" i="21" s="1"/>
  <c r="S131" i="21"/>
  <c r="S148" i="21" s="1"/>
  <c r="T131" i="21"/>
  <c r="T148" i="21" s="1"/>
  <c r="U131" i="21"/>
  <c r="V131" i="21"/>
  <c r="V148" i="21" s="1"/>
  <c r="W131" i="21"/>
  <c r="W148" i="21" s="1"/>
  <c r="X131" i="21"/>
  <c r="X148" i="21" s="1"/>
  <c r="Y131" i="21"/>
  <c r="Z131" i="21"/>
  <c r="Z148" i="21" s="1"/>
  <c r="AA131" i="21"/>
  <c r="AA148" i="21" s="1"/>
  <c r="AB131" i="21"/>
  <c r="AB148" i="21" s="1"/>
  <c r="AC131" i="21"/>
  <c r="AD131" i="21"/>
  <c r="AD148" i="21" s="1"/>
  <c r="AE131" i="21"/>
  <c r="AE148" i="21" s="1"/>
  <c r="AF131" i="21"/>
  <c r="AF148" i="21" s="1"/>
  <c r="AG131" i="21"/>
  <c r="E127" i="21"/>
  <c r="E144" i="21" s="1"/>
  <c r="F127" i="21"/>
  <c r="F144" i="21" s="1"/>
  <c r="G127" i="21"/>
  <c r="G144" i="21" s="1"/>
  <c r="H127" i="21"/>
  <c r="H144" i="21" s="1"/>
  <c r="I127" i="21"/>
  <c r="I144" i="21" s="1"/>
  <c r="J127" i="21"/>
  <c r="J144" i="21" s="1"/>
  <c r="K127" i="21"/>
  <c r="K144" i="21" s="1"/>
  <c r="L127" i="21"/>
  <c r="L144" i="21" s="1"/>
  <c r="M127" i="21"/>
  <c r="M144" i="21" s="1"/>
  <c r="N127" i="21"/>
  <c r="N144" i="21" s="1"/>
  <c r="O127" i="21"/>
  <c r="O144" i="21" s="1"/>
  <c r="P127" i="21"/>
  <c r="P144" i="21" s="1"/>
  <c r="Q127" i="21"/>
  <c r="Q144" i="21" s="1"/>
  <c r="R127" i="21"/>
  <c r="R144" i="21" s="1"/>
  <c r="S127" i="21"/>
  <c r="T127" i="21"/>
  <c r="T144" i="21" s="1"/>
  <c r="U127" i="21"/>
  <c r="U144" i="21" s="1"/>
  <c r="V127" i="21"/>
  <c r="V144" i="21" s="1"/>
  <c r="W127" i="21"/>
  <c r="W144" i="21" s="1"/>
  <c r="X127" i="21"/>
  <c r="X144" i="21" s="1"/>
  <c r="Y127" i="21"/>
  <c r="Y144" i="21" s="1"/>
  <c r="Z127" i="21"/>
  <c r="Z144" i="21" s="1"/>
  <c r="AA127" i="21"/>
  <c r="AB127" i="21"/>
  <c r="AB144" i="21" s="1"/>
  <c r="AC127" i="21"/>
  <c r="AC144" i="21" s="1"/>
  <c r="AD127" i="21"/>
  <c r="AD144" i="21" s="1"/>
  <c r="AE127" i="21"/>
  <c r="AE144" i="21" s="1"/>
  <c r="AF127" i="21"/>
  <c r="AF144" i="21" s="1"/>
  <c r="AG127" i="21"/>
  <c r="AG144" i="21" s="1"/>
  <c r="C108" i="21"/>
  <c r="C89" i="21"/>
  <c r="D69" i="21"/>
  <c r="D52" i="21"/>
  <c r="E52" i="21"/>
  <c r="E69" i="21" s="1"/>
  <c r="F52" i="21"/>
  <c r="F69" i="21" s="1"/>
  <c r="G52" i="21"/>
  <c r="G69" i="21" s="1"/>
  <c r="H52" i="21"/>
  <c r="H69" i="21" s="1"/>
  <c r="I52" i="21"/>
  <c r="I69" i="21" s="1"/>
  <c r="J52" i="21"/>
  <c r="J69" i="21" s="1"/>
  <c r="K52" i="21"/>
  <c r="K69" i="21" s="1"/>
  <c r="L52" i="21"/>
  <c r="L69" i="21" s="1"/>
  <c r="M52" i="21"/>
  <c r="M69" i="21" s="1"/>
  <c r="N52" i="21"/>
  <c r="N69" i="21" s="1"/>
  <c r="O52" i="21"/>
  <c r="O69" i="21" s="1"/>
  <c r="P52" i="21"/>
  <c r="P69" i="21" s="1"/>
  <c r="Q52" i="21"/>
  <c r="Q69" i="21" s="1"/>
  <c r="R52" i="21"/>
  <c r="R69" i="21" s="1"/>
  <c r="S52" i="21"/>
  <c r="S69" i="21" s="1"/>
  <c r="T52" i="21"/>
  <c r="T69" i="21" s="1"/>
  <c r="U52" i="21"/>
  <c r="U69" i="21" s="1"/>
  <c r="V52" i="21"/>
  <c r="V69" i="21" s="1"/>
  <c r="W52" i="21"/>
  <c r="W69" i="21" s="1"/>
  <c r="X52" i="21"/>
  <c r="X69" i="21" s="1"/>
  <c r="Y52" i="21"/>
  <c r="Y69" i="21" s="1"/>
  <c r="Z52" i="21"/>
  <c r="Z69" i="21" s="1"/>
  <c r="AA52" i="21"/>
  <c r="AA69" i="21" s="1"/>
  <c r="AB52" i="21"/>
  <c r="AB69" i="21" s="1"/>
  <c r="AC52" i="21"/>
  <c r="AC69" i="21" s="1"/>
  <c r="AD52" i="21"/>
  <c r="AD69" i="21" s="1"/>
  <c r="AE52" i="21"/>
  <c r="AE69" i="21" s="1"/>
  <c r="AF52" i="21"/>
  <c r="AF69" i="21" s="1"/>
  <c r="AG52" i="21"/>
  <c r="AG69" i="21" s="1"/>
  <c r="C33" i="21"/>
  <c r="C14" i="21"/>
  <c r="C112" i="21"/>
  <c r="C93" i="21"/>
  <c r="K73" i="21"/>
  <c r="S73" i="21"/>
  <c r="AA73" i="21"/>
  <c r="D56" i="21"/>
  <c r="D73" i="21" s="1"/>
  <c r="E56" i="21"/>
  <c r="E73" i="21" s="1"/>
  <c r="F56" i="21"/>
  <c r="F73" i="21" s="1"/>
  <c r="G56" i="21"/>
  <c r="G73" i="21" s="1"/>
  <c r="H56" i="21"/>
  <c r="H73" i="21" s="1"/>
  <c r="I56" i="21"/>
  <c r="I73" i="21" s="1"/>
  <c r="J56" i="21"/>
  <c r="J73" i="21" s="1"/>
  <c r="K56" i="21"/>
  <c r="L56" i="21"/>
  <c r="L73" i="21" s="1"/>
  <c r="M56" i="21"/>
  <c r="M73" i="21" s="1"/>
  <c r="N56" i="21"/>
  <c r="N73" i="21" s="1"/>
  <c r="O56" i="21"/>
  <c r="O73" i="21" s="1"/>
  <c r="P56" i="21"/>
  <c r="P73" i="21" s="1"/>
  <c r="Q56" i="21"/>
  <c r="Q73" i="21" s="1"/>
  <c r="R56" i="21"/>
  <c r="R73" i="21" s="1"/>
  <c r="S56" i="21"/>
  <c r="T56" i="21"/>
  <c r="T73" i="21" s="1"/>
  <c r="U56" i="21"/>
  <c r="U73" i="21" s="1"/>
  <c r="V56" i="21"/>
  <c r="V73" i="21" s="1"/>
  <c r="W56" i="21"/>
  <c r="W73" i="21" s="1"/>
  <c r="X56" i="21"/>
  <c r="X73" i="21" s="1"/>
  <c r="Y56" i="21"/>
  <c r="Y73" i="21" s="1"/>
  <c r="Z56" i="21"/>
  <c r="Z73" i="21" s="1"/>
  <c r="AA56" i="21"/>
  <c r="AB56" i="21"/>
  <c r="AB73" i="21" s="1"/>
  <c r="AC56" i="21"/>
  <c r="AC73" i="21" s="1"/>
  <c r="AD56" i="21"/>
  <c r="AD73" i="21" s="1"/>
  <c r="AE56" i="21"/>
  <c r="AE73" i="21" s="1"/>
  <c r="AF56" i="21"/>
  <c r="AF73" i="21" s="1"/>
  <c r="AG56" i="21"/>
  <c r="AG73" i="21" s="1"/>
  <c r="C37" i="21"/>
  <c r="C18" i="21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D7" i="18"/>
  <c r="E6" i="18"/>
  <c r="F6" i="18"/>
  <c r="G6" i="18"/>
  <c r="H6" i="18"/>
  <c r="I6" i="18"/>
  <c r="J6" i="18"/>
  <c r="K6" i="18"/>
  <c r="L6" i="18"/>
  <c r="M6" i="18"/>
  <c r="N6" i="18"/>
  <c r="N30" i="18" s="1"/>
  <c r="O6" i="18"/>
  <c r="P6" i="18"/>
  <c r="Q6" i="18"/>
  <c r="R6" i="18"/>
  <c r="S6" i="18"/>
  <c r="T6" i="18"/>
  <c r="U6" i="18"/>
  <c r="V6" i="18"/>
  <c r="W6" i="18"/>
  <c r="X6" i="18"/>
  <c r="Y6" i="18"/>
  <c r="Z6" i="18"/>
  <c r="Z30" i="18" s="1"/>
  <c r="AA6" i="18"/>
  <c r="AB6" i="18"/>
  <c r="AC6" i="18"/>
  <c r="AD6" i="18"/>
  <c r="AE6" i="18"/>
  <c r="AF6" i="18"/>
  <c r="AG6" i="18"/>
  <c r="D6" i="18"/>
  <c r="D30" i="18" s="1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S5" i="18"/>
  <c r="T5" i="18"/>
  <c r="U5" i="18"/>
  <c r="V5" i="18"/>
  <c r="W5" i="18"/>
  <c r="X5" i="18"/>
  <c r="Y5" i="18"/>
  <c r="Z5" i="18"/>
  <c r="AA5" i="18"/>
  <c r="AB5" i="18"/>
  <c r="AC5" i="18"/>
  <c r="AD5" i="18"/>
  <c r="AE5" i="18"/>
  <c r="AF5" i="18"/>
  <c r="AG5" i="18"/>
  <c r="D5" i="18"/>
  <c r="AD48" i="18"/>
  <c r="AA48" i="18"/>
  <c r="V48" i="18"/>
  <c r="R48" i="18"/>
  <c r="P48" i="18"/>
  <c r="N48" i="18"/>
  <c r="K48" i="18"/>
  <c r="G48" i="18"/>
  <c r="F48" i="18"/>
  <c r="C44" i="18"/>
  <c r="C43" i="18"/>
  <c r="C42" i="18"/>
  <c r="C41" i="18"/>
  <c r="F145" i="21"/>
  <c r="AD145" i="21"/>
  <c r="I146" i="21"/>
  <c r="AC146" i="21"/>
  <c r="AG146" i="21"/>
  <c r="L147" i="21"/>
  <c r="AF147" i="21"/>
  <c r="D145" i="21"/>
  <c r="D130" i="21"/>
  <c r="D147" i="21" s="1"/>
  <c r="J70" i="21"/>
  <c r="N70" i="21"/>
  <c r="Q71" i="21"/>
  <c r="Y71" i="21"/>
  <c r="T72" i="21"/>
  <c r="AD72" i="21"/>
  <c r="D53" i="21"/>
  <c r="C53" i="21" s="1"/>
  <c r="E53" i="21"/>
  <c r="E70" i="21" s="1"/>
  <c r="F53" i="21"/>
  <c r="F70" i="21" s="1"/>
  <c r="G53" i="21"/>
  <c r="G70" i="21" s="1"/>
  <c r="H53" i="21"/>
  <c r="H70" i="21" s="1"/>
  <c r="I53" i="21"/>
  <c r="I70" i="21" s="1"/>
  <c r="J53" i="21"/>
  <c r="K53" i="21"/>
  <c r="K70" i="21" s="1"/>
  <c r="L53" i="21"/>
  <c r="L70" i="21" s="1"/>
  <c r="M53" i="21"/>
  <c r="M70" i="21" s="1"/>
  <c r="N53" i="21"/>
  <c r="O53" i="21"/>
  <c r="O70" i="21" s="1"/>
  <c r="P53" i="21"/>
  <c r="P70" i="21" s="1"/>
  <c r="Q53" i="21"/>
  <c r="Q70" i="21" s="1"/>
  <c r="R53" i="21"/>
  <c r="R70" i="21" s="1"/>
  <c r="S53" i="21"/>
  <c r="S70" i="21" s="1"/>
  <c r="T53" i="21"/>
  <c r="T70" i="21" s="1"/>
  <c r="U53" i="21"/>
  <c r="U70" i="21" s="1"/>
  <c r="V53" i="21"/>
  <c r="V70" i="21" s="1"/>
  <c r="W53" i="21"/>
  <c r="W70" i="21" s="1"/>
  <c r="X53" i="21"/>
  <c r="X70" i="21" s="1"/>
  <c r="Y53" i="21"/>
  <c r="Y70" i="21" s="1"/>
  <c r="Z53" i="21"/>
  <c r="Z70" i="21" s="1"/>
  <c r="AA53" i="21"/>
  <c r="AA70" i="21" s="1"/>
  <c r="AB53" i="21"/>
  <c r="AB70" i="21" s="1"/>
  <c r="AC53" i="21"/>
  <c r="AC70" i="21" s="1"/>
  <c r="AD53" i="21"/>
  <c r="AD70" i="21" s="1"/>
  <c r="AE53" i="21"/>
  <c r="AE70" i="21" s="1"/>
  <c r="AF53" i="21"/>
  <c r="AF70" i="21" s="1"/>
  <c r="AG53" i="21"/>
  <c r="AG70" i="21" s="1"/>
  <c r="D54" i="21"/>
  <c r="D71" i="21" s="1"/>
  <c r="E54" i="21"/>
  <c r="E71" i="21" s="1"/>
  <c r="F54" i="21"/>
  <c r="F71" i="21" s="1"/>
  <c r="G54" i="21"/>
  <c r="H54" i="21"/>
  <c r="H71" i="21" s="1"/>
  <c r="I54" i="21"/>
  <c r="I71" i="21" s="1"/>
  <c r="J54" i="21"/>
  <c r="J71" i="21" s="1"/>
  <c r="K54" i="21"/>
  <c r="K71" i="21" s="1"/>
  <c r="L54" i="21"/>
  <c r="L71" i="21" s="1"/>
  <c r="M54" i="21"/>
  <c r="M71" i="21" s="1"/>
  <c r="N54" i="21"/>
  <c r="N71" i="21" s="1"/>
  <c r="O54" i="21"/>
  <c r="O71" i="21" s="1"/>
  <c r="P54" i="21"/>
  <c r="P71" i="21" s="1"/>
  <c r="Q54" i="21"/>
  <c r="R54" i="21"/>
  <c r="R71" i="21" s="1"/>
  <c r="S54" i="21"/>
  <c r="S71" i="21" s="1"/>
  <c r="T54" i="21"/>
  <c r="T71" i="21" s="1"/>
  <c r="U54" i="21"/>
  <c r="U71" i="21" s="1"/>
  <c r="V54" i="21"/>
  <c r="V71" i="21" s="1"/>
  <c r="W54" i="21"/>
  <c r="W71" i="21" s="1"/>
  <c r="X54" i="21"/>
  <c r="X71" i="21" s="1"/>
  <c r="Y54" i="21"/>
  <c r="Z54" i="21"/>
  <c r="Z71" i="21" s="1"/>
  <c r="AA54" i="21"/>
  <c r="AA71" i="21" s="1"/>
  <c r="AB54" i="21"/>
  <c r="AB71" i="21" s="1"/>
  <c r="AC54" i="21"/>
  <c r="AC71" i="21" s="1"/>
  <c r="AD54" i="21"/>
  <c r="AD71" i="21" s="1"/>
  <c r="AE54" i="21"/>
  <c r="AE71" i="21" s="1"/>
  <c r="AF54" i="21"/>
  <c r="AF71" i="21" s="1"/>
  <c r="AG54" i="21"/>
  <c r="AG71" i="21" s="1"/>
  <c r="D55" i="21"/>
  <c r="D72" i="21" s="1"/>
  <c r="E55" i="21"/>
  <c r="E72" i="21" s="1"/>
  <c r="F55" i="21"/>
  <c r="F72" i="21" s="1"/>
  <c r="G55" i="21"/>
  <c r="G72" i="21" s="1"/>
  <c r="H55" i="21"/>
  <c r="H72" i="21" s="1"/>
  <c r="I55" i="21"/>
  <c r="I72" i="21" s="1"/>
  <c r="J55" i="21"/>
  <c r="J72" i="21" s="1"/>
  <c r="K55" i="21"/>
  <c r="K72" i="21" s="1"/>
  <c r="L55" i="21"/>
  <c r="L72" i="21" s="1"/>
  <c r="M55" i="21"/>
  <c r="M72" i="21" s="1"/>
  <c r="N55" i="21"/>
  <c r="N72" i="21" s="1"/>
  <c r="O55" i="21"/>
  <c r="O72" i="21" s="1"/>
  <c r="P55" i="21"/>
  <c r="P72" i="21" s="1"/>
  <c r="Q55" i="21"/>
  <c r="Q72" i="21" s="1"/>
  <c r="R55" i="21"/>
  <c r="R72" i="21" s="1"/>
  <c r="S55" i="21"/>
  <c r="S72" i="21" s="1"/>
  <c r="T55" i="21"/>
  <c r="U55" i="21"/>
  <c r="U72" i="21" s="1"/>
  <c r="V55" i="21"/>
  <c r="V72" i="21" s="1"/>
  <c r="W55" i="21"/>
  <c r="W72" i="21" s="1"/>
  <c r="X55" i="21"/>
  <c r="X72" i="21" s="1"/>
  <c r="Y55" i="21"/>
  <c r="Y72" i="21" s="1"/>
  <c r="Z55" i="21"/>
  <c r="Z72" i="21" s="1"/>
  <c r="AA55" i="21"/>
  <c r="AA72" i="21" s="1"/>
  <c r="AB55" i="21"/>
  <c r="AB72" i="21" s="1"/>
  <c r="AC55" i="21"/>
  <c r="AC72" i="21" s="1"/>
  <c r="AD55" i="21"/>
  <c r="AE55" i="21"/>
  <c r="AE72" i="21" s="1"/>
  <c r="AF55" i="21"/>
  <c r="AF72" i="21" s="1"/>
  <c r="AG55" i="21"/>
  <c r="AG72" i="21" s="1"/>
  <c r="D128" i="21"/>
  <c r="E128" i="21"/>
  <c r="E145" i="21" s="1"/>
  <c r="F128" i="21"/>
  <c r="G128" i="21"/>
  <c r="H128" i="21"/>
  <c r="H145" i="21" s="1"/>
  <c r="I128" i="21"/>
  <c r="I145" i="21" s="1"/>
  <c r="J128" i="21"/>
  <c r="J145" i="21" s="1"/>
  <c r="K128" i="21"/>
  <c r="K145" i="21" s="1"/>
  <c r="L128" i="21"/>
  <c r="L145" i="21" s="1"/>
  <c r="M128" i="21"/>
  <c r="M145" i="21" s="1"/>
  <c r="N128" i="21"/>
  <c r="N145" i="21" s="1"/>
  <c r="O128" i="21"/>
  <c r="O145" i="21" s="1"/>
  <c r="P128" i="21"/>
  <c r="P145" i="21" s="1"/>
  <c r="Q128" i="21"/>
  <c r="Q145" i="21" s="1"/>
  <c r="R128" i="21"/>
  <c r="R145" i="21" s="1"/>
  <c r="S128" i="21"/>
  <c r="S145" i="21" s="1"/>
  <c r="T128" i="21"/>
  <c r="T145" i="21" s="1"/>
  <c r="U128" i="21"/>
  <c r="U145" i="21" s="1"/>
  <c r="V128" i="21"/>
  <c r="V145" i="21" s="1"/>
  <c r="W128" i="21"/>
  <c r="W145" i="21" s="1"/>
  <c r="X128" i="21"/>
  <c r="X145" i="21" s="1"/>
  <c r="Y128" i="21"/>
  <c r="Y145" i="21" s="1"/>
  <c r="Z128" i="21"/>
  <c r="Z145" i="21" s="1"/>
  <c r="AA128" i="21"/>
  <c r="AA145" i="21" s="1"/>
  <c r="AB128" i="21"/>
  <c r="AB145" i="21" s="1"/>
  <c r="AC128" i="21"/>
  <c r="AC145" i="21" s="1"/>
  <c r="AD128" i="21"/>
  <c r="AE128" i="21"/>
  <c r="AE145" i="21" s="1"/>
  <c r="AF128" i="21"/>
  <c r="AF145" i="21" s="1"/>
  <c r="AG128" i="21"/>
  <c r="AG145" i="21" s="1"/>
  <c r="D129" i="21"/>
  <c r="E129" i="21"/>
  <c r="E146" i="21" s="1"/>
  <c r="F129" i="21"/>
  <c r="F146" i="21" s="1"/>
  <c r="G129" i="21"/>
  <c r="G146" i="21" s="1"/>
  <c r="H129" i="21"/>
  <c r="H146" i="21" s="1"/>
  <c r="I129" i="21"/>
  <c r="J129" i="21"/>
  <c r="J146" i="21" s="1"/>
  <c r="K129" i="21"/>
  <c r="K146" i="21" s="1"/>
  <c r="L129" i="21"/>
  <c r="L146" i="21" s="1"/>
  <c r="M129" i="21"/>
  <c r="M146" i="21" s="1"/>
  <c r="N129" i="21"/>
  <c r="N146" i="21" s="1"/>
  <c r="O129" i="21"/>
  <c r="O146" i="21" s="1"/>
  <c r="P129" i="21"/>
  <c r="P146" i="21" s="1"/>
  <c r="Q129" i="21"/>
  <c r="Q146" i="21" s="1"/>
  <c r="R129" i="21"/>
  <c r="R146" i="21" s="1"/>
  <c r="S129" i="21"/>
  <c r="S146" i="21" s="1"/>
  <c r="T129" i="21"/>
  <c r="T146" i="21" s="1"/>
  <c r="U129" i="21"/>
  <c r="U146" i="21" s="1"/>
  <c r="V129" i="21"/>
  <c r="V146" i="21" s="1"/>
  <c r="W129" i="21"/>
  <c r="W146" i="21" s="1"/>
  <c r="X129" i="21"/>
  <c r="X146" i="21" s="1"/>
  <c r="Y129" i="21"/>
  <c r="Y146" i="21" s="1"/>
  <c r="Z129" i="21"/>
  <c r="Z146" i="21" s="1"/>
  <c r="AA129" i="21"/>
  <c r="AA146" i="21" s="1"/>
  <c r="AB129" i="21"/>
  <c r="AB146" i="21" s="1"/>
  <c r="AC129" i="21"/>
  <c r="AD129" i="21"/>
  <c r="AD146" i="21" s="1"/>
  <c r="AE129" i="21"/>
  <c r="AE146" i="21" s="1"/>
  <c r="AF129" i="21"/>
  <c r="AF146" i="21" s="1"/>
  <c r="AG129" i="21"/>
  <c r="E130" i="21"/>
  <c r="E147" i="21" s="1"/>
  <c r="F130" i="21"/>
  <c r="F147" i="21" s="1"/>
  <c r="G130" i="21"/>
  <c r="G147" i="21" s="1"/>
  <c r="H130" i="21"/>
  <c r="H147" i="21" s="1"/>
  <c r="I130" i="21"/>
  <c r="I147" i="21" s="1"/>
  <c r="J130" i="21"/>
  <c r="J147" i="21" s="1"/>
  <c r="K130" i="21"/>
  <c r="K147" i="21" s="1"/>
  <c r="L130" i="21"/>
  <c r="M130" i="21"/>
  <c r="M147" i="21" s="1"/>
  <c r="N130" i="21"/>
  <c r="N147" i="21" s="1"/>
  <c r="O130" i="21"/>
  <c r="O147" i="21" s="1"/>
  <c r="P130" i="21"/>
  <c r="P147" i="21" s="1"/>
  <c r="Q130" i="21"/>
  <c r="Q147" i="21" s="1"/>
  <c r="R130" i="21"/>
  <c r="R147" i="21" s="1"/>
  <c r="S130" i="21"/>
  <c r="S147" i="21" s="1"/>
  <c r="T130" i="21"/>
  <c r="T147" i="21" s="1"/>
  <c r="U130" i="21"/>
  <c r="U147" i="21" s="1"/>
  <c r="V130" i="21"/>
  <c r="V147" i="21" s="1"/>
  <c r="W130" i="21"/>
  <c r="W147" i="21" s="1"/>
  <c r="X130" i="21"/>
  <c r="X147" i="21" s="1"/>
  <c r="Y130" i="21"/>
  <c r="Y147" i="21" s="1"/>
  <c r="Z130" i="21"/>
  <c r="Z147" i="21" s="1"/>
  <c r="AA130" i="21"/>
  <c r="AA147" i="21" s="1"/>
  <c r="AB130" i="21"/>
  <c r="AB147" i="21" s="1"/>
  <c r="AC130" i="21"/>
  <c r="AC147" i="21" s="1"/>
  <c r="AD130" i="21"/>
  <c r="AD147" i="21" s="1"/>
  <c r="AE130" i="21"/>
  <c r="AE147" i="21" s="1"/>
  <c r="AF130" i="21"/>
  <c r="AG130" i="21"/>
  <c r="AG147" i="21" s="1"/>
  <c r="C109" i="21"/>
  <c r="C110" i="21"/>
  <c r="C111" i="21"/>
  <c r="C90" i="21"/>
  <c r="C91" i="21"/>
  <c r="C92" i="21"/>
  <c r="C34" i="21"/>
  <c r="C35" i="21"/>
  <c r="C36" i="21"/>
  <c r="C15" i="21"/>
  <c r="C16" i="21"/>
  <c r="C17" i="21"/>
  <c r="C130" i="21" l="1"/>
  <c r="C128" i="21"/>
  <c r="G145" i="21"/>
  <c r="D70" i="21"/>
  <c r="C129" i="21"/>
  <c r="D146" i="21"/>
  <c r="C54" i="21"/>
  <c r="G71" i="21"/>
  <c r="Q32" i="18"/>
  <c r="C69" i="18"/>
  <c r="D65" i="23"/>
  <c r="AC68" i="23"/>
  <c r="U68" i="23"/>
  <c r="M68" i="23"/>
  <c r="E68" i="23"/>
  <c r="C68" i="23" s="1"/>
  <c r="Z67" i="23"/>
  <c r="Z69" i="23" s="1"/>
  <c r="Z70" i="23" s="1"/>
  <c r="R67" i="23"/>
  <c r="J67" i="23"/>
  <c r="AE66" i="23"/>
  <c r="W66" i="23"/>
  <c r="O66" i="23"/>
  <c r="G66" i="23"/>
  <c r="AB65" i="23"/>
  <c r="AB69" i="23" s="1"/>
  <c r="AB70" i="23" s="1"/>
  <c r="T65" i="23"/>
  <c r="L65" i="23"/>
  <c r="C131" i="21"/>
  <c r="C70" i="18"/>
  <c r="AD68" i="23"/>
  <c r="S67" i="23"/>
  <c r="M65" i="23"/>
  <c r="M69" i="23" s="1"/>
  <c r="M70" i="23" s="1"/>
  <c r="G63" i="23"/>
  <c r="G69" i="23" s="1"/>
  <c r="G70" i="23" s="1"/>
  <c r="J30" i="18"/>
  <c r="AE29" i="18"/>
  <c r="W29" i="18"/>
  <c r="S29" i="18"/>
  <c r="O29" i="18"/>
  <c r="G29" i="18"/>
  <c r="AE33" i="18"/>
  <c r="K33" i="18"/>
  <c r="D23" i="18"/>
  <c r="S32" i="18"/>
  <c r="K32" i="18"/>
  <c r="AC69" i="23"/>
  <c r="AC70" i="23" s="1"/>
  <c r="C54" i="23"/>
  <c r="F30" i="18"/>
  <c r="F34" i="18"/>
  <c r="AD31" i="18"/>
  <c r="Z31" i="18"/>
  <c r="V31" i="18"/>
  <c r="R31" i="18"/>
  <c r="N31" i="18"/>
  <c r="J31" i="18"/>
  <c r="F31" i="18"/>
  <c r="AG32" i="18"/>
  <c r="AC32" i="18"/>
  <c r="Y32" i="18"/>
  <c r="U32" i="18"/>
  <c r="M32" i="18"/>
  <c r="I32" i="18"/>
  <c r="E32" i="18"/>
  <c r="AE34" i="18"/>
  <c r="AA34" i="18"/>
  <c r="W34" i="18"/>
  <c r="S34" i="18"/>
  <c r="O34" i="18"/>
  <c r="K34" i="18"/>
  <c r="G34" i="18"/>
  <c r="AG33" i="18"/>
  <c r="AC33" i="18"/>
  <c r="Y33" i="18"/>
  <c r="U33" i="18"/>
  <c r="M33" i="18"/>
  <c r="I33" i="18"/>
  <c r="E33" i="18"/>
  <c r="Y69" i="23"/>
  <c r="Y70" i="23" s="1"/>
  <c r="U69" i="23"/>
  <c r="U70" i="23" s="1"/>
  <c r="D29" i="18"/>
  <c r="Z29" i="18"/>
  <c r="N29" i="18"/>
  <c r="J29" i="18"/>
  <c r="F29" i="18"/>
  <c r="C144" i="21"/>
  <c r="C20" i="18"/>
  <c r="AC29" i="18"/>
  <c r="U29" i="18"/>
  <c r="AA30" i="18"/>
  <c r="C148" i="21"/>
  <c r="AG69" i="23"/>
  <c r="AG70" i="23" s="1"/>
  <c r="Q69" i="23"/>
  <c r="Q70" i="23" s="1"/>
  <c r="U55" i="23"/>
  <c r="V34" i="18"/>
  <c r="AF33" i="18"/>
  <c r="E55" i="23"/>
  <c r="I67" i="23"/>
  <c r="I69" i="23" s="1"/>
  <c r="I70" i="23" s="1"/>
  <c r="E67" i="23"/>
  <c r="AD66" i="23"/>
  <c r="AD69" i="23" s="1"/>
  <c r="AD70" i="23" s="1"/>
  <c r="Z66" i="23"/>
  <c r="V66" i="23"/>
  <c r="V69" i="23" s="1"/>
  <c r="V70" i="23" s="1"/>
  <c r="R66" i="23"/>
  <c r="R69" i="23" s="1"/>
  <c r="R70" i="23" s="1"/>
  <c r="N66" i="23"/>
  <c r="N69" i="23" s="1"/>
  <c r="N70" i="23" s="1"/>
  <c r="J66" i="23"/>
  <c r="F66" i="23"/>
  <c r="AE65" i="23"/>
  <c r="AA65" i="23"/>
  <c r="AA69" i="23" s="1"/>
  <c r="AA70" i="23" s="1"/>
  <c r="W65" i="23"/>
  <c r="S65" i="23"/>
  <c r="S69" i="23" s="1"/>
  <c r="S70" i="23" s="1"/>
  <c r="O65" i="23"/>
  <c r="O69" i="23" s="1"/>
  <c r="O70" i="23" s="1"/>
  <c r="K65" i="23"/>
  <c r="G65" i="23"/>
  <c r="F11" i="18"/>
  <c r="F7" i="23" s="1"/>
  <c r="AD33" i="18"/>
  <c r="J33" i="18"/>
  <c r="F33" i="18"/>
  <c r="AG29" i="18"/>
  <c r="AC23" i="18"/>
  <c r="AC16" i="23" s="1"/>
  <c r="Y23" i="18"/>
  <c r="Y14" i="23" s="1"/>
  <c r="U23" i="18"/>
  <c r="U16" i="23" s="1"/>
  <c r="Q23" i="18"/>
  <c r="Q14" i="23" s="1"/>
  <c r="M23" i="18"/>
  <c r="M16" i="23" s="1"/>
  <c r="I23" i="18"/>
  <c r="I14" i="23" s="1"/>
  <c r="E23" i="18"/>
  <c r="E16" i="23" s="1"/>
  <c r="AF34" i="18"/>
  <c r="AB34" i="18"/>
  <c r="X34" i="18"/>
  <c r="P34" i="18"/>
  <c r="L34" i="18"/>
  <c r="H34" i="18"/>
  <c r="AD32" i="18"/>
  <c r="Z32" i="18"/>
  <c r="V32" i="18"/>
  <c r="R23" i="18"/>
  <c r="R16" i="23" s="1"/>
  <c r="N32" i="18"/>
  <c r="J32" i="18"/>
  <c r="F32" i="18"/>
  <c r="AA11" i="18"/>
  <c r="AA5" i="23" s="1"/>
  <c r="AD34" i="18"/>
  <c r="Z34" i="18"/>
  <c r="R34" i="18"/>
  <c r="N34" i="18"/>
  <c r="J34" i="18"/>
  <c r="AB32" i="18"/>
  <c r="T32" i="18"/>
  <c r="L32" i="18"/>
  <c r="D16" i="23"/>
  <c r="D15" i="23"/>
  <c r="K11" i="18"/>
  <c r="K7" i="23" s="1"/>
  <c r="K29" i="18"/>
  <c r="AC30" i="18"/>
  <c r="M30" i="18"/>
  <c r="U30" i="18"/>
  <c r="AE11" i="18"/>
  <c r="AE5" i="23" s="1"/>
  <c r="O11" i="18"/>
  <c r="S11" i="18"/>
  <c r="AE23" i="18"/>
  <c r="AE15" i="23" s="1"/>
  <c r="O23" i="18"/>
  <c r="O15" i="23" s="1"/>
  <c r="AE31" i="18"/>
  <c r="AA31" i="18"/>
  <c r="W31" i="18"/>
  <c r="S31" i="18"/>
  <c r="O31" i="18"/>
  <c r="K31" i="18"/>
  <c r="G31" i="18"/>
  <c r="AG23" i="18"/>
  <c r="AG14" i="23" s="1"/>
  <c r="V23" i="18"/>
  <c r="V14" i="23" s="1"/>
  <c r="K23" i="18"/>
  <c r="K15" i="23" s="1"/>
  <c r="I16" i="23"/>
  <c r="AD11" i="18"/>
  <c r="AD6" i="23" s="1"/>
  <c r="V11" i="18"/>
  <c r="V6" i="23" s="1"/>
  <c r="R11" i="18"/>
  <c r="R5" i="23" s="1"/>
  <c r="R29" i="18"/>
  <c r="J11" i="18"/>
  <c r="J5" i="23" s="1"/>
  <c r="AG30" i="18"/>
  <c r="S30" i="18"/>
  <c r="K30" i="18"/>
  <c r="E30" i="18"/>
  <c r="AA29" i="18"/>
  <c r="Q29" i="18"/>
  <c r="I29" i="18"/>
  <c r="AC11" i="18"/>
  <c r="AC6" i="23" s="1"/>
  <c r="N11" i="18"/>
  <c r="N7" i="23" s="1"/>
  <c r="G23" i="18"/>
  <c r="G16" i="23" s="1"/>
  <c r="E29" i="18"/>
  <c r="W30" i="18"/>
  <c r="G30" i="18"/>
  <c r="AE30" i="18"/>
  <c r="Y30" i="18"/>
  <c r="Q30" i="18"/>
  <c r="Y29" i="18"/>
  <c r="Z11" i="18"/>
  <c r="Z7" i="23" s="1"/>
  <c r="M11" i="18"/>
  <c r="M7" i="23" s="1"/>
  <c r="S23" i="18"/>
  <c r="S14" i="23" s="1"/>
  <c r="AA23" i="18"/>
  <c r="AA15" i="23" s="1"/>
  <c r="F23" i="18"/>
  <c r="F14" i="23" s="1"/>
  <c r="C68" i="18"/>
  <c r="C18" i="18"/>
  <c r="V5" i="23"/>
  <c r="R30" i="18"/>
  <c r="J6" i="23"/>
  <c r="F6" i="23"/>
  <c r="AD30" i="18"/>
  <c r="V30" i="18"/>
  <c r="O30" i="18"/>
  <c r="I30" i="18"/>
  <c r="AD29" i="18"/>
  <c r="V29" i="18"/>
  <c r="W11" i="18"/>
  <c r="G11" i="18"/>
  <c r="C10" i="18"/>
  <c r="R32" i="18"/>
  <c r="T34" i="18"/>
  <c r="AD23" i="18"/>
  <c r="AD14" i="23" s="1"/>
  <c r="Z23" i="18"/>
  <c r="Z14" i="23" s="1"/>
  <c r="N23" i="18"/>
  <c r="N14" i="23" s="1"/>
  <c r="J23" i="18"/>
  <c r="C17" i="18"/>
  <c r="AF30" i="18"/>
  <c r="AB30" i="18"/>
  <c r="X30" i="18"/>
  <c r="T30" i="18"/>
  <c r="P30" i="18"/>
  <c r="L30" i="18"/>
  <c r="H30" i="18"/>
  <c r="Z33" i="18"/>
  <c r="V33" i="18"/>
  <c r="R33" i="18"/>
  <c r="AF31" i="18"/>
  <c r="AB31" i="18"/>
  <c r="X31" i="18"/>
  <c r="T31" i="18"/>
  <c r="P31" i="18"/>
  <c r="L31" i="18"/>
  <c r="H31" i="18"/>
  <c r="W23" i="18"/>
  <c r="W14" i="23" s="1"/>
  <c r="D14" i="23"/>
  <c r="M29" i="18"/>
  <c r="AE32" i="18"/>
  <c r="AA32" i="18"/>
  <c r="W32" i="18"/>
  <c r="O32" i="18"/>
  <c r="G32" i="18"/>
  <c r="AF11" i="18"/>
  <c r="AF6" i="23" s="1"/>
  <c r="AB11" i="18"/>
  <c r="AB7" i="23" s="1"/>
  <c r="X11" i="18"/>
  <c r="X6" i="23" s="1"/>
  <c r="T11" i="18"/>
  <c r="T7" i="23" s="1"/>
  <c r="P11" i="18"/>
  <c r="P7" i="23" s="1"/>
  <c r="L11" i="18"/>
  <c r="L7" i="23" s="1"/>
  <c r="H11" i="18"/>
  <c r="H7" i="23" s="1"/>
  <c r="H33" i="18"/>
  <c r="AG34" i="18"/>
  <c r="AC34" i="18"/>
  <c r="Y11" i="18"/>
  <c r="Y5" i="23" s="1"/>
  <c r="U34" i="18"/>
  <c r="Q34" i="18"/>
  <c r="M34" i="18"/>
  <c r="I11" i="18"/>
  <c r="I7" i="23" s="1"/>
  <c r="E34" i="18"/>
  <c r="C22" i="18"/>
  <c r="AA33" i="18"/>
  <c r="S33" i="18"/>
  <c r="S35" i="18" s="1"/>
  <c r="AC31" i="18"/>
  <c r="U31" i="18"/>
  <c r="M31" i="18"/>
  <c r="E31" i="18"/>
  <c r="Q16" i="23"/>
  <c r="AF29" i="18"/>
  <c r="AB29" i="18"/>
  <c r="X29" i="18"/>
  <c r="T29" i="18"/>
  <c r="P29" i="18"/>
  <c r="L29" i="18"/>
  <c r="H29" i="18"/>
  <c r="AF23" i="18"/>
  <c r="AF15" i="23" s="1"/>
  <c r="AB23" i="18"/>
  <c r="AB16" i="23" s="1"/>
  <c r="X23" i="18"/>
  <c r="X14" i="23" s="1"/>
  <c r="T23" i="18"/>
  <c r="T14" i="23" s="1"/>
  <c r="P23" i="18"/>
  <c r="P15" i="23" s="1"/>
  <c r="L23" i="18"/>
  <c r="L15" i="23" s="1"/>
  <c r="H23" i="18"/>
  <c r="H14" i="23" s="1"/>
  <c r="AG55" i="23"/>
  <c r="AC55" i="23"/>
  <c r="Y55" i="23"/>
  <c r="Q55" i="23"/>
  <c r="M55" i="23"/>
  <c r="I55" i="23"/>
  <c r="C61" i="23"/>
  <c r="C37" i="23"/>
  <c r="J69" i="23"/>
  <c r="J70" i="23" s="1"/>
  <c r="K69" i="23"/>
  <c r="K70" i="23" s="1"/>
  <c r="W69" i="23"/>
  <c r="W70" i="23" s="1"/>
  <c r="AE69" i="23"/>
  <c r="AE70" i="23" s="1"/>
  <c r="C64" i="23"/>
  <c r="D69" i="23"/>
  <c r="D70" i="23" s="1"/>
  <c r="H69" i="23"/>
  <c r="H70" i="23" s="1"/>
  <c r="L69" i="23"/>
  <c r="L70" i="23" s="1"/>
  <c r="P69" i="23"/>
  <c r="P70" i="23" s="1"/>
  <c r="T69" i="23"/>
  <c r="T70" i="23" s="1"/>
  <c r="X69" i="23"/>
  <c r="X70" i="23" s="1"/>
  <c r="AF69" i="23"/>
  <c r="AF70" i="23" s="1"/>
  <c r="C62" i="23"/>
  <c r="AD55" i="23"/>
  <c r="Z55" i="23"/>
  <c r="V55" i="23"/>
  <c r="R55" i="23"/>
  <c r="N55" i="23"/>
  <c r="J55" i="23"/>
  <c r="C48" i="23"/>
  <c r="C47" i="23"/>
  <c r="C50" i="23"/>
  <c r="AE55" i="23"/>
  <c r="AA55" i="23"/>
  <c r="W55" i="23"/>
  <c r="S55" i="23"/>
  <c r="O55" i="23"/>
  <c r="K55" i="23"/>
  <c r="G55" i="23"/>
  <c r="AF55" i="23"/>
  <c r="AB55" i="23"/>
  <c r="X55" i="23"/>
  <c r="T55" i="23"/>
  <c r="P55" i="23"/>
  <c r="L55" i="23"/>
  <c r="H55" i="23"/>
  <c r="AE41" i="23"/>
  <c r="AA41" i="23"/>
  <c r="W41" i="23"/>
  <c r="S41" i="23"/>
  <c r="O41" i="23"/>
  <c r="K41" i="23"/>
  <c r="G41" i="23"/>
  <c r="AB41" i="23"/>
  <c r="T41" i="23"/>
  <c r="L41" i="23"/>
  <c r="C53" i="23"/>
  <c r="C39" i="23"/>
  <c r="C52" i="23"/>
  <c r="C49" i="23"/>
  <c r="C51" i="23"/>
  <c r="D55" i="23"/>
  <c r="F55" i="23"/>
  <c r="C36" i="23"/>
  <c r="AG41" i="23"/>
  <c r="AC41" i="23"/>
  <c r="Y41" i="23"/>
  <c r="U41" i="23"/>
  <c r="Q41" i="23"/>
  <c r="M41" i="23"/>
  <c r="I41" i="23"/>
  <c r="E41" i="23"/>
  <c r="C38" i="23"/>
  <c r="C35" i="23"/>
  <c r="C40" i="23"/>
  <c r="AF41" i="23"/>
  <c r="X41" i="23"/>
  <c r="P41" i="23"/>
  <c r="H41" i="23"/>
  <c r="AD41" i="23"/>
  <c r="Z41" i="23"/>
  <c r="V41" i="23"/>
  <c r="R41" i="23"/>
  <c r="N41" i="23"/>
  <c r="J41" i="23"/>
  <c r="F41" i="23"/>
  <c r="D41" i="23"/>
  <c r="C34" i="23"/>
  <c r="C33" i="23"/>
  <c r="AE72" i="18"/>
  <c r="AA72" i="18"/>
  <c r="W72" i="18"/>
  <c r="S72" i="18"/>
  <c r="O72" i="18"/>
  <c r="K72" i="18"/>
  <c r="G72" i="18"/>
  <c r="AG73" i="18"/>
  <c r="AC73" i="18"/>
  <c r="Y73" i="18"/>
  <c r="U73" i="18"/>
  <c r="Q73" i="18"/>
  <c r="M73" i="18"/>
  <c r="I73" i="18"/>
  <c r="AF48" i="18"/>
  <c r="E73" i="18"/>
  <c r="T48" i="18"/>
  <c r="L48" i="18"/>
  <c r="AB48" i="18"/>
  <c r="H48" i="18"/>
  <c r="S48" i="18"/>
  <c r="X48" i="18"/>
  <c r="T72" i="18"/>
  <c r="O48" i="18"/>
  <c r="AE48" i="18"/>
  <c r="C46" i="18"/>
  <c r="C71" i="18"/>
  <c r="C45" i="18"/>
  <c r="AG31" i="18"/>
  <c r="Y31" i="18"/>
  <c r="Q31" i="18"/>
  <c r="I31" i="18"/>
  <c r="W33" i="18"/>
  <c r="O33" i="18"/>
  <c r="G33" i="18"/>
  <c r="C19" i="18"/>
  <c r="N33" i="18"/>
  <c r="AF32" i="18"/>
  <c r="X32" i="18"/>
  <c r="P32" i="18"/>
  <c r="H32" i="18"/>
  <c r="C21" i="18"/>
  <c r="D33" i="18"/>
  <c r="D31" i="18"/>
  <c r="AG11" i="18"/>
  <c r="AG7" i="23" s="1"/>
  <c r="Q11" i="18"/>
  <c r="Q6" i="23" s="1"/>
  <c r="U11" i="18"/>
  <c r="U5" i="23" s="1"/>
  <c r="E11" i="18"/>
  <c r="E7" i="23" s="1"/>
  <c r="Y34" i="18"/>
  <c r="I34" i="18"/>
  <c r="X33" i="18"/>
  <c r="P33" i="18"/>
  <c r="L33" i="18"/>
  <c r="T33" i="18"/>
  <c r="D11" i="18"/>
  <c r="D5" i="23" s="1"/>
  <c r="D32" i="18"/>
  <c r="D34" i="18"/>
  <c r="C127" i="21"/>
  <c r="C69" i="21"/>
  <c r="C52" i="21"/>
  <c r="C55" i="21"/>
  <c r="C56" i="21"/>
  <c r="C73" i="21"/>
  <c r="C5" i="18"/>
  <c r="C70" i="21"/>
  <c r="C146" i="21"/>
  <c r="C145" i="21"/>
  <c r="C72" i="21"/>
  <c r="C71" i="21"/>
  <c r="C147" i="21"/>
  <c r="D126" i="21"/>
  <c r="D143" i="21" s="1"/>
  <c r="D124" i="21"/>
  <c r="E124" i="21"/>
  <c r="E141" i="21" s="1"/>
  <c r="F124" i="21"/>
  <c r="F141" i="21" s="1"/>
  <c r="G124" i="21"/>
  <c r="G141" i="21" s="1"/>
  <c r="H124" i="21"/>
  <c r="H141" i="21" s="1"/>
  <c r="I124" i="21"/>
  <c r="I141" i="21" s="1"/>
  <c r="J124" i="21"/>
  <c r="J141" i="21" s="1"/>
  <c r="K124" i="21"/>
  <c r="K141" i="21" s="1"/>
  <c r="L124" i="21"/>
  <c r="L141" i="21" s="1"/>
  <c r="M124" i="21"/>
  <c r="M141" i="21" s="1"/>
  <c r="N124" i="21"/>
  <c r="N141" i="21" s="1"/>
  <c r="O124" i="21"/>
  <c r="O141" i="21" s="1"/>
  <c r="P124" i="21"/>
  <c r="P141" i="21" s="1"/>
  <c r="Q124" i="21"/>
  <c r="Q141" i="21" s="1"/>
  <c r="R124" i="21"/>
  <c r="R141" i="21" s="1"/>
  <c r="S124" i="21"/>
  <c r="S141" i="21" s="1"/>
  <c r="T124" i="21"/>
  <c r="T141" i="21" s="1"/>
  <c r="U124" i="21"/>
  <c r="U141" i="21" s="1"/>
  <c r="V124" i="21"/>
  <c r="V141" i="21" s="1"/>
  <c r="W124" i="21"/>
  <c r="W141" i="21" s="1"/>
  <c r="X124" i="21"/>
  <c r="X141" i="21" s="1"/>
  <c r="Y124" i="21"/>
  <c r="Y141" i="21" s="1"/>
  <c r="Z124" i="21"/>
  <c r="Z141" i="21" s="1"/>
  <c r="AA124" i="21"/>
  <c r="AA141" i="21" s="1"/>
  <c r="AB124" i="21"/>
  <c r="AB141" i="21" s="1"/>
  <c r="AC124" i="21"/>
  <c r="AC141" i="21" s="1"/>
  <c r="AD124" i="21"/>
  <c r="AD141" i="21" s="1"/>
  <c r="AE124" i="21"/>
  <c r="AE141" i="21" s="1"/>
  <c r="AF124" i="21"/>
  <c r="AF141" i="21" s="1"/>
  <c r="AG124" i="21"/>
  <c r="AG141" i="21" s="1"/>
  <c r="D125" i="21"/>
  <c r="D142" i="21" s="1"/>
  <c r="E125" i="21"/>
  <c r="E142" i="21" s="1"/>
  <c r="F125" i="21"/>
  <c r="F142" i="21" s="1"/>
  <c r="G125" i="21"/>
  <c r="H125" i="21"/>
  <c r="H142" i="21" s="1"/>
  <c r="I125" i="21"/>
  <c r="I142" i="21" s="1"/>
  <c r="J125" i="21"/>
  <c r="J142" i="21" s="1"/>
  <c r="K125" i="21"/>
  <c r="K142" i="21" s="1"/>
  <c r="L125" i="21"/>
  <c r="L142" i="21" s="1"/>
  <c r="M125" i="21"/>
  <c r="M142" i="21" s="1"/>
  <c r="N125" i="21"/>
  <c r="N142" i="21" s="1"/>
  <c r="O125" i="21"/>
  <c r="O142" i="21" s="1"/>
  <c r="P125" i="21"/>
  <c r="P142" i="21" s="1"/>
  <c r="Q125" i="21"/>
  <c r="Q142" i="21" s="1"/>
  <c r="R125" i="21"/>
  <c r="R142" i="21" s="1"/>
  <c r="S125" i="21"/>
  <c r="S142" i="21" s="1"/>
  <c r="T125" i="21"/>
  <c r="T142" i="21" s="1"/>
  <c r="U125" i="21"/>
  <c r="U142" i="21" s="1"/>
  <c r="V125" i="21"/>
  <c r="V142" i="21" s="1"/>
  <c r="W125" i="21"/>
  <c r="W142" i="21" s="1"/>
  <c r="X125" i="21"/>
  <c r="X142" i="21" s="1"/>
  <c r="Y125" i="21"/>
  <c r="Y142" i="21" s="1"/>
  <c r="Z125" i="21"/>
  <c r="Z142" i="21" s="1"/>
  <c r="AA125" i="21"/>
  <c r="AA142" i="21" s="1"/>
  <c r="AB125" i="21"/>
  <c r="AB142" i="21" s="1"/>
  <c r="AC125" i="21"/>
  <c r="AC142" i="21" s="1"/>
  <c r="AD125" i="21"/>
  <c r="AD142" i="21" s="1"/>
  <c r="AE125" i="21"/>
  <c r="AE142" i="21" s="1"/>
  <c r="AF125" i="21"/>
  <c r="AF142" i="21" s="1"/>
  <c r="AG125" i="21"/>
  <c r="AG142" i="21" s="1"/>
  <c r="E126" i="21"/>
  <c r="F126" i="21"/>
  <c r="F143" i="21" s="1"/>
  <c r="G126" i="21"/>
  <c r="G143" i="21" s="1"/>
  <c r="H126" i="21"/>
  <c r="H143" i="21" s="1"/>
  <c r="I126" i="21"/>
  <c r="I143" i="21" s="1"/>
  <c r="J126" i="21"/>
  <c r="J143" i="21" s="1"/>
  <c r="K126" i="21"/>
  <c r="K143" i="21" s="1"/>
  <c r="L126" i="21"/>
  <c r="L143" i="21" s="1"/>
  <c r="M126" i="21"/>
  <c r="M143" i="21" s="1"/>
  <c r="N126" i="21"/>
  <c r="N143" i="21" s="1"/>
  <c r="O126" i="21"/>
  <c r="O143" i="21" s="1"/>
  <c r="P126" i="21"/>
  <c r="P143" i="21" s="1"/>
  <c r="Q126" i="21"/>
  <c r="Q143" i="21" s="1"/>
  <c r="R126" i="21"/>
  <c r="R143" i="21" s="1"/>
  <c r="S126" i="21"/>
  <c r="S143" i="21" s="1"/>
  <c r="T126" i="21"/>
  <c r="T143" i="21" s="1"/>
  <c r="U126" i="21"/>
  <c r="U143" i="21" s="1"/>
  <c r="V126" i="21"/>
  <c r="V143" i="21" s="1"/>
  <c r="W126" i="21"/>
  <c r="W143" i="21" s="1"/>
  <c r="X126" i="21"/>
  <c r="X143" i="21" s="1"/>
  <c r="Y126" i="21"/>
  <c r="Y143" i="21" s="1"/>
  <c r="Z126" i="21"/>
  <c r="Z143" i="21" s="1"/>
  <c r="AA126" i="21"/>
  <c r="AA143" i="21" s="1"/>
  <c r="AB126" i="21"/>
  <c r="AB143" i="21" s="1"/>
  <c r="AC126" i="21"/>
  <c r="AC143" i="21" s="1"/>
  <c r="AD126" i="21"/>
  <c r="AD143" i="21" s="1"/>
  <c r="AE126" i="21"/>
  <c r="AE143" i="21" s="1"/>
  <c r="AF126" i="21"/>
  <c r="AF143" i="21" s="1"/>
  <c r="AG126" i="21"/>
  <c r="AG143" i="21" s="1"/>
  <c r="C105" i="21"/>
  <c r="C106" i="21"/>
  <c r="C107" i="21"/>
  <c r="C86" i="21"/>
  <c r="C87" i="21"/>
  <c r="C88" i="21"/>
  <c r="L51" i="21"/>
  <c r="L68" i="21" s="1"/>
  <c r="D47" i="21"/>
  <c r="D64" i="21" s="1"/>
  <c r="D51" i="21"/>
  <c r="D68" i="21" s="1"/>
  <c r="D49" i="21"/>
  <c r="E49" i="21"/>
  <c r="E66" i="21" s="1"/>
  <c r="F49" i="21"/>
  <c r="F66" i="21" s="1"/>
  <c r="G49" i="21"/>
  <c r="G66" i="21" s="1"/>
  <c r="H49" i="21"/>
  <c r="H66" i="21" s="1"/>
  <c r="I49" i="21"/>
  <c r="I66" i="21" s="1"/>
  <c r="J49" i="21"/>
  <c r="J66" i="21" s="1"/>
  <c r="K49" i="21"/>
  <c r="K66" i="21" s="1"/>
  <c r="L49" i="21"/>
  <c r="L66" i="21" s="1"/>
  <c r="M49" i="21"/>
  <c r="M66" i="21" s="1"/>
  <c r="N49" i="21"/>
  <c r="N66" i="21" s="1"/>
  <c r="O49" i="21"/>
  <c r="O66" i="21" s="1"/>
  <c r="P49" i="21"/>
  <c r="P66" i="21" s="1"/>
  <c r="Q49" i="21"/>
  <c r="Q66" i="21" s="1"/>
  <c r="R49" i="21"/>
  <c r="R66" i="21" s="1"/>
  <c r="S49" i="21"/>
  <c r="S66" i="21" s="1"/>
  <c r="T49" i="21"/>
  <c r="T66" i="21" s="1"/>
  <c r="U49" i="21"/>
  <c r="U66" i="21" s="1"/>
  <c r="V49" i="21"/>
  <c r="V66" i="21" s="1"/>
  <c r="W49" i="21"/>
  <c r="W66" i="21" s="1"/>
  <c r="X49" i="21"/>
  <c r="X66" i="21" s="1"/>
  <c r="Y49" i="21"/>
  <c r="Y66" i="21" s="1"/>
  <c r="Z49" i="21"/>
  <c r="Z66" i="21" s="1"/>
  <c r="AA49" i="21"/>
  <c r="AA66" i="21" s="1"/>
  <c r="AB49" i="21"/>
  <c r="AB66" i="21" s="1"/>
  <c r="AC49" i="21"/>
  <c r="AC66" i="21" s="1"/>
  <c r="AD49" i="21"/>
  <c r="AD66" i="21" s="1"/>
  <c r="AE49" i="21"/>
  <c r="AE66" i="21" s="1"/>
  <c r="AF49" i="21"/>
  <c r="AF66" i="21" s="1"/>
  <c r="AG49" i="21"/>
  <c r="AG66" i="21" s="1"/>
  <c r="D50" i="21"/>
  <c r="E50" i="21"/>
  <c r="E67" i="21" s="1"/>
  <c r="F50" i="21"/>
  <c r="F67" i="21" s="1"/>
  <c r="G50" i="21"/>
  <c r="G67" i="21" s="1"/>
  <c r="H50" i="21"/>
  <c r="H67" i="21" s="1"/>
  <c r="I50" i="21"/>
  <c r="I67" i="21" s="1"/>
  <c r="J50" i="21"/>
  <c r="J67" i="21" s="1"/>
  <c r="K50" i="21"/>
  <c r="K67" i="21" s="1"/>
  <c r="L50" i="21"/>
  <c r="L67" i="21" s="1"/>
  <c r="M50" i="21"/>
  <c r="M67" i="21" s="1"/>
  <c r="N50" i="21"/>
  <c r="N67" i="21" s="1"/>
  <c r="O50" i="21"/>
  <c r="O67" i="21" s="1"/>
  <c r="P50" i="21"/>
  <c r="P67" i="21" s="1"/>
  <c r="Q50" i="21"/>
  <c r="Q67" i="21" s="1"/>
  <c r="R50" i="21"/>
  <c r="R67" i="21" s="1"/>
  <c r="S50" i="21"/>
  <c r="S67" i="21" s="1"/>
  <c r="T50" i="21"/>
  <c r="T67" i="21" s="1"/>
  <c r="U50" i="21"/>
  <c r="U67" i="21" s="1"/>
  <c r="V50" i="21"/>
  <c r="V67" i="21" s="1"/>
  <c r="W50" i="21"/>
  <c r="W67" i="21" s="1"/>
  <c r="X50" i="21"/>
  <c r="X67" i="21" s="1"/>
  <c r="Y50" i="21"/>
  <c r="Y67" i="21" s="1"/>
  <c r="Z50" i="21"/>
  <c r="Z67" i="21" s="1"/>
  <c r="AA50" i="21"/>
  <c r="AA67" i="21" s="1"/>
  <c r="AB50" i="21"/>
  <c r="AB67" i="21" s="1"/>
  <c r="AC50" i="21"/>
  <c r="AC67" i="21" s="1"/>
  <c r="AD50" i="21"/>
  <c r="AD67" i="21" s="1"/>
  <c r="AE50" i="21"/>
  <c r="AE67" i="21" s="1"/>
  <c r="AF50" i="21"/>
  <c r="AF67" i="21" s="1"/>
  <c r="AG50" i="21"/>
  <c r="AG67" i="21" s="1"/>
  <c r="E51" i="21"/>
  <c r="E68" i="21" s="1"/>
  <c r="F51" i="21"/>
  <c r="F68" i="21" s="1"/>
  <c r="G51" i="21"/>
  <c r="G68" i="21" s="1"/>
  <c r="H51" i="21"/>
  <c r="H68" i="21" s="1"/>
  <c r="I51" i="21"/>
  <c r="I68" i="21" s="1"/>
  <c r="J51" i="21"/>
  <c r="J68" i="21" s="1"/>
  <c r="K51" i="21"/>
  <c r="K68" i="21" s="1"/>
  <c r="M51" i="21"/>
  <c r="M68" i="21" s="1"/>
  <c r="N51" i="21"/>
  <c r="N68" i="21" s="1"/>
  <c r="O51" i="21"/>
  <c r="O68" i="21" s="1"/>
  <c r="P51" i="21"/>
  <c r="P68" i="21" s="1"/>
  <c r="Q51" i="21"/>
  <c r="Q68" i="21" s="1"/>
  <c r="R51" i="21"/>
  <c r="R68" i="21" s="1"/>
  <c r="S51" i="21"/>
  <c r="S68" i="21" s="1"/>
  <c r="T51" i="21"/>
  <c r="T68" i="21" s="1"/>
  <c r="U51" i="21"/>
  <c r="U68" i="21" s="1"/>
  <c r="V51" i="21"/>
  <c r="V68" i="21" s="1"/>
  <c r="W51" i="21"/>
  <c r="W68" i="21" s="1"/>
  <c r="X51" i="21"/>
  <c r="X68" i="21" s="1"/>
  <c r="Y51" i="21"/>
  <c r="Y68" i="21" s="1"/>
  <c r="Z51" i="21"/>
  <c r="Z68" i="21" s="1"/>
  <c r="AA51" i="21"/>
  <c r="AA68" i="21" s="1"/>
  <c r="AB51" i="21"/>
  <c r="AB68" i="21" s="1"/>
  <c r="AC51" i="21"/>
  <c r="AC68" i="21" s="1"/>
  <c r="AD51" i="21"/>
  <c r="AD68" i="21" s="1"/>
  <c r="AE51" i="21"/>
  <c r="AE68" i="21" s="1"/>
  <c r="AF51" i="21"/>
  <c r="AF68" i="21" s="1"/>
  <c r="AG51" i="21"/>
  <c r="AG68" i="21" s="1"/>
  <c r="C30" i="21"/>
  <c r="C31" i="21"/>
  <c r="C32" i="21"/>
  <c r="C6" i="21"/>
  <c r="C7" i="21"/>
  <c r="C8" i="21"/>
  <c r="C9" i="21"/>
  <c r="C10" i="21"/>
  <c r="C11" i="21"/>
  <c r="C12" i="21"/>
  <c r="C13" i="21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S27" i="22"/>
  <c r="T27" i="22"/>
  <c r="U27" i="22"/>
  <c r="V27" i="22"/>
  <c r="W27" i="22"/>
  <c r="X27" i="22"/>
  <c r="Y27" i="22"/>
  <c r="Z27" i="22"/>
  <c r="AA27" i="22"/>
  <c r="AB27" i="22"/>
  <c r="AC27" i="22"/>
  <c r="AD27" i="22"/>
  <c r="AE27" i="22"/>
  <c r="AF27" i="22"/>
  <c r="AG27" i="22"/>
  <c r="D27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D26" i="22"/>
  <c r="AE26" i="22"/>
  <c r="AF26" i="22"/>
  <c r="AG26" i="22"/>
  <c r="D26" i="22"/>
  <c r="C14" i="22"/>
  <c r="C13" i="22"/>
  <c r="I11" i="9"/>
  <c r="H9" i="9"/>
  <c r="I9" i="9" s="1"/>
  <c r="H10" i="9"/>
  <c r="I10" i="9" s="1"/>
  <c r="H11" i="9"/>
  <c r="H12" i="9"/>
  <c r="I12" i="9" s="1"/>
  <c r="F6" i="9"/>
  <c r="F7" i="9"/>
  <c r="F8" i="9"/>
  <c r="F9" i="9"/>
  <c r="F10" i="9"/>
  <c r="F11" i="9"/>
  <c r="F12" i="9"/>
  <c r="F13" i="9"/>
  <c r="F14" i="9"/>
  <c r="F15" i="9"/>
  <c r="F18" i="9"/>
  <c r="F19" i="9"/>
  <c r="F20" i="9"/>
  <c r="D9" i="9"/>
  <c r="G9" i="9" s="1"/>
  <c r="D10" i="9"/>
  <c r="G10" i="9" s="1"/>
  <c r="D11" i="9"/>
  <c r="G11" i="9" s="1"/>
  <c r="D12" i="9"/>
  <c r="D13" i="9"/>
  <c r="D14" i="9"/>
  <c r="D15" i="9"/>
  <c r="D16" i="9"/>
  <c r="D18" i="9"/>
  <c r="G18" i="9" s="1"/>
  <c r="D19" i="9"/>
  <c r="G19" i="9" s="1"/>
  <c r="D20" i="9"/>
  <c r="G20" i="9" s="1"/>
  <c r="G56" i="2"/>
  <c r="D48" i="2"/>
  <c r="E48" i="2"/>
  <c r="F48" i="2"/>
  <c r="G48" i="2"/>
  <c r="H48" i="2"/>
  <c r="I48" i="2"/>
  <c r="J48" i="2"/>
  <c r="D49" i="2"/>
  <c r="E49" i="2"/>
  <c r="F49" i="2"/>
  <c r="G49" i="2"/>
  <c r="H49" i="2"/>
  <c r="I49" i="2"/>
  <c r="J49" i="2"/>
  <c r="D50" i="2"/>
  <c r="E50" i="2"/>
  <c r="F50" i="2"/>
  <c r="G50" i="2"/>
  <c r="H50" i="2"/>
  <c r="I50" i="2"/>
  <c r="J50" i="2"/>
  <c r="D51" i="2"/>
  <c r="E51" i="2"/>
  <c r="F51" i="2"/>
  <c r="G51" i="2"/>
  <c r="H51" i="2"/>
  <c r="I51" i="2"/>
  <c r="J51" i="2"/>
  <c r="D52" i="2"/>
  <c r="E52" i="2"/>
  <c r="F52" i="2"/>
  <c r="G52" i="2"/>
  <c r="H52" i="2"/>
  <c r="I52" i="2"/>
  <c r="J52" i="2"/>
  <c r="D53" i="2"/>
  <c r="E53" i="2"/>
  <c r="F53" i="2"/>
  <c r="G53" i="2"/>
  <c r="H53" i="2"/>
  <c r="I53" i="2"/>
  <c r="J53" i="2"/>
  <c r="D54" i="2"/>
  <c r="E54" i="2"/>
  <c r="F54" i="2"/>
  <c r="G54" i="2"/>
  <c r="H54" i="2"/>
  <c r="I54" i="2"/>
  <c r="J54" i="2"/>
  <c r="D55" i="2"/>
  <c r="E55" i="2"/>
  <c r="F55" i="2"/>
  <c r="G55" i="2"/>
  <c r="H55" i="2"/>
  <c r="I55" i="2"/>
  <c r="J55" i="2"/>
  <c r="D56" i="2"/>
  <c r="E56" i="2"/>
  <c r="F56" i="2"/>
  <c r="H56" i="2"/>
  <c r="I56" i="2"/>
  <c r="J56" i="2"/>
  <c r="D57" i="2"/>
  <c r="E57" i="2"/>
  <c r="F57" i="2"/>
  <c r="G57" i="2"/>
  <c r="H57" i="2"/>
  <c r="I57" i="2"/>
  <c r="J57" i="2"/>
  <c r="D58" i="2"/>
  <c r="E58" i="2"/>
  <c r="F58" i="2"/>
  <c r="G58" i="2"/>
  <c r="H58" i="2"/>
  <c r="I58" i="2"/>
  <c r="J58" i="2"/>
  <c r="D59" i="2"/>
  <c r="E59" i="2"/>
  <c r="F59" i="2"/>
  <c r="G59" i="2"/>
  <c r="H59" i="2"/>
  <c r="I59" i="2"/>
  <c r="J59" i="2"/>
  <c r="D60" i="2"/>
  <c r="E60" i="2"/>
  <c r="F60" i="2"/>
  <c r="G60" i="2"/>
  <c r="H60" i="2"/>
  <c r="I60" i="2"/>
  <c r="J60" i="2"/>
  <c r="D61" i="2"/>
  <c r="E61" i="2"/>
  <c r="F61" i="2"/>
  <c r="G61" i="2"/>
  <c r="H61" i="2"/>
  <c r="I61" i="2"/>
  <c r="J61" i="2"/>
  <c r="D62" i="2"/>
  <c r="E62" i="2"/>
  <c r="F62" i="2"/>
  <c r="G62" i="2"/>
  <c r="H62" i="2"/>
  <c r="I62" i="2"/>
  <c r="J62" i="2"/>
  <c r="D63" i="2"/>
  <c r="E63" i="2"/>
  <c r="F63" i="2"/>
  <c r="G63" i="2"/>
  <c r="H63" i="2"/>
  <c r="I63" i="2"/>
  <c r="J63" i="2"/>
  <c r="E47" i="2"/>
  <c r="F47" i="2"/>
  <c r="G47" i="2"/>
  <c r="H47" i="2"/>
  <c r="I47" i="2"/>
  <c r="J47" i="2"/>
  <c r="C12" i="2"/>
  <c r="H8" i="9" s="1"/>
  <c r="I8" i="9" s="1"/>
  <c r="C13" i="2"/>
  <c r="C14" i="2"/>
  <c r="C15" i="2"/>
  <c r="C16" i="2"/>
  <c r="C17" i="2"/>
  <c r="H13" i="9" s="1"/>
  <c r="I13" i="9" s="1"/>
  <c r="C18" i="2"/>
  <c r="H14" i="9" s="1"/>
  <c r="I14" i="9" s="1"/>
  <c r="C19" i="2"/>
  <c r="L15" i="9" s="1"/>
  <c r="C20" i="2"/>
  <c r="I16" i="9" s="1"/>
  <c r="C21" i="2"/>
  <c r="H18" i="9" s="1"/>
  <c r="I18" i="9" s="1"/>
  <c r="G16" i="9" l="1"/>
  <c r="L16" i="9"/>
  <c r="C125" i="21"/>
  <c r="G142" i="21"/>
  <c r="C142" i="21" s="1"/>
  <c r="E69" i="23"/>
  <c r="E70" i="23" s="1"/>
  <c r="R14" i="23"/>
  <c r="R6" i="23"/>
  <c r="G15" i="9"/>
  <c r="C124" i="21"/>
  <c r="D141" i="21"/>
  <c r="C141" i="21" s="1"/>
  <c r="AG16" i="23"/>
  <c r="AG15" i="23"/>
  <c r="M14" i="23"/>
  <c r="G14" i="9"/>
  <c r="O14" i="23"/>
  <c r="D6" i="23"/>
  <c r="O16" i="23"/>
  <c r="C67" i="23"/>
  <c r="G13" i="9"/>
  <c r="H15" i="9"/>
  <c r="I15" i="9" s="1"/>
  <c r="M35" i="18"/>
  <c r="G12" i="9"/>
  <c r="AC5" i="23"/>
  <c r="C50" i="21"/>
  <c r="D67" i="21"/>
  <c r="C67" i="21" s="1"/>
  <c r="C49" i="21"/>
  <c r="D66" i="21"/>
  <c r="C66" i="21" s="1"/>
  <c r="X35" i="18"/>
  <c r="U35" i="18"/>
  <c r="N35" i="18"/>
  <c r="AD35" i="18"/>
  <c r="Y16" i="23"/>
  <c r="AE14" i="23"/>
  <c r="X5" i="23"/>
  <c r="Q7" i="23"/>
  <c r="F35" i="18"/>
  <c r="C66" i="23"/>
  <c r="C63" i="23"/>
  <c r="C29" i="18"/>
  <c r="J35" i="18"/>
  <c r="G15" i="23"/>
  <c r="Z5" i="23"/>
  <c r="Q35" i="18"/>
  <c r="C65" i="23"/>
  <c r="M15" i="23"/>
  <c r="AF7" i="23"/>
  <c r="AE35" i="18"/>
  <c r="AC35" i="18"/>
  <c r="F69" i="23"/>
  <c r="F70" i="23" s="1"/>
  <c r="C70" i="23" s="1"/>
  <c r="Q15" i="23"/>
  <c r="AE16" i="23"/>
  <c r="AA7" i="23"/>
  <c r="M6" i="23"/>
  <c r="R15" i="23"/>
  <c r="AC14" i="23"/>
  <c r="U14" i="23"/>
  <c r="AC15" i="23"/>
  <c r="AB35" i="18"/>
  <c r="V35" i="18"/>
  <c r="Z6" i="23"/>
  <c r="AA6" i="23"/>
  <c r="E35" i="18"/>
  <c r="Q5" i="23"/>
  <c r="H35" i="18"/>
  <c r="W35" i="18"/>
  <c r="P5" i="23"/>
  <c r="I35" i="18"/>
  <c r="E15" i="23"/>
  <c r="U15" i="23"/>
  <c r="J7" i="23"/>
  <c r="Z35" i="18"/>
  <c r="X16" i="23"/>
  <c r="F5" i="23"/>
  <c r="AA35" i="18"/>
  <c r="AG35" i="18"/>
  <c r="G14" i="23"/>
  <c r="E5" i="23"/>
  <c r="T35" i="18"/>
  <c r="E14" i="23"/>
  <c r="I15" i="23"/>
  <c r="Y15" i="23"/>
  <c r="L6" i="23"/>
  <c r="H16" i="23"/>
  <c r="T15" i="23"/>
  <c r="O35" i="18"/>
  <c r="C30" i="18"/>
  <c r="L5" i="23"/>
  <c r="AF5" i="23"/>
  <c r="M5" i="23"/>
  <c r="Y6" i="23"/>
  <c r="T16" i="23"/>
  <c r="R35" i="18"/>
  <c r="AB6" i="23"/>
  <c r="K35" i="18"/>
  <c r="AB15" i="23"/>
  <c r="AD15" i="23"/>
  <c r="AD16" i="23"/>
  <c r="G7" i="23"/>
  <c r="G5" i="23"/>
  <c r="G6" i="23"/>
  <c r="T6" i="23"/>
  <c r="AA16" i="23"/>
  <c r="S5" i="23"/>
  <c r="S7" i="23"/>
  <c r="AG5" i="23"/>
  <c r="P35" i="18"/>
  <c r="G35" i="18"/>
  <c r="AG6" i="23"/>
  <c r="P14" i="23"/>
  <c r="AF14" i="23"/>
  <c r="J15" i="23"/>
  <c r="J16" i="23"/>
  <c r="W7" i="23"/>
  <c r="W6" i="23"/>
  <c r="W5" i="23"/>
  <c r="N6" i="23"/>
  <c r="Y7" i="23"/>
  <c r="W15" i="23"/>
  <c r="H6" i="23"/>
  <c r="T5" i="23"/>
  <c r="X7" i="23"/>
  <c r="S16" i="23"/>
  <c r="K16" i="23"/>
  <c r="S15" i="23"/>
  <c r="AA14" i="23"/>
  <c r="O6" i="23"/>
  <c r="O7" i="23"/>
  <c r="I6" i="23"/>
  <c r="AC7" i="23"/>
  <c r="AF35" i="18"/>
  <c r="Y35" i="18"/>
  <c r="N5" i="23"/>
  <c r="L14" i="23"/>
  <c r="P16" i="23"/>
  <c r="AB14" i="23"/>
  <c r="AF16" i="23"/>
  <c r="N15" i="23"/>
  <c r="N16" i="23"/>
  <c r="R7" i="23"/>
  <c r="V7" i="23"/>
  <c r="E6" i="23"/>
  <c r="O5" i="23"/>
  <c r="I5" i="23"/>
  <c r="H5" i="23"/>
  <c r="AB5" i="23"/>
  <c r="AD5" i="23"/>
  <c r="AD7" i="23"/>
  <c r="V16" i="23"/>
  <c r="V15" i="23"/>
  <c r="K14" i="23"/>
  <c r="W16" i="23"/>
  <c r="AE6" i="23"/>
  <c r="AE7" i="23"/>
  <c r="J14" i="23"/>
  <c r="U7" i="23"/>
  <c r="H15" i="23"/>
  <c r="L16" i="23"/>
  <c r="X15" i="23"/>
  <c r="Z15" i="23"/>
  <c r="Z16" i="23"/>
  <c r="D7" i="23"/>
  <c r="P6" i="23"/>
  <c r="F16" i="23"/>
  <c r="F15" i="23"/>
  <c r="S6" i="23"/>
  <c r="U6" i="23"/>
  <c r="K5" i="23"/>
  <c r="K6" i="23"/>
  <c r="C73" i="18"/>
  <c r="C72" i="18"/>
  <c r="C69" i="23"/>
  <c r="C55" i="23"/>
  <c r="C41" i="23"/>
  <c r="C48" i="18"/>
  <c r="C32" i="18"/>
  <c r="C31" i="18"/>
  <c r="C33" i="18"/>
  <c r="C23" i="18"/>
  <c r="C34" i="18"/>
  <c r="L35" i="18"/>
  <c r="D35" i="18"/>
  <c r="C126" i="21"/>
  <c r="E143" i="21"/>
  <c r="C68" i="21"/>
  <c r="AG28" i="22"/>
  <c r="AC28" i="22"/>
  <c r="Y28" i="22"/>
  <c r="U28" i="22"/>
  <c r="Q28" i="22"/>
  <c r="M28" i="22"/>
  <c r="I28" i="22"/>
  <c r="E28" i="22"/>
  <c r="D28" i="22"/>
  <c r="AD28" i="22"/>
  <c r="Z28" i="22"/>
  <c r="V28" i="22"/>
  <c r="R28" i="22"/>
  <c r="N28" i="22"/>
  <c r="J28" i="22"/>
  <c r="F28" i="22"/>
  <c r="AF28" i="22"/>
  <c r="AB28" i="22"/>
  <c r="X28" i="22"/>
  <c r="T28" i="22"/>
  <c r="P28" i="22"/>
  <c r="L28" i="22"/>
  <c r="H28" i="22"/>
  <c r="C27" i="22"/>
  <c r="AE28" i="22"/>
  <c r="AA28" i="22"/>
  <c r="W28" i="22"/>
  <c r="S28" i="22"/>
  <c r="O28" i="22"/>
  <c r="K28" i="22"/>
  <c r="G28" i="22"/>
  <c r="C26" i="22"/>
  <c r="C51" i="21"/>
  <c r="C53" i="2"/>
  <c r="C52" i="2"/>
  <c r="C60" i="2"/>
  <c r="C59" i="2"/>
  <c r="C56" i="2"/>
  <c r="C55" i="2"/>
  <c r="C61" i="2"/>
  <c r="C57" i="2"/>
  <c r="C58" i="2"/>
  <c r="C54" i="2"/>
  <c r="C219" i="1"/>
  <c r="C218" i="1"/>
  <c r="C217" i="1"/>
  <c r="C216" i="1"/>
  <c r="C215" i="1"/>
  <c r="C214" i="1"/>
  <c r="C344" i="1"/>
  <c r="D344" i="1" s="1"/>
  <c r="E344" i="1" s="1"/>
  <c r="F344" i="1" s="1"/>
  <c r="G344" i="1" s="1"/>
  <c r="H344" i="1" s="1"/>
  <c r="I344" i="1" s="1"/>
  <c r="J344" i="1" s="1"/>
  <c r="K344" i="1" s="1"/>
  <c r="L344" i="1" s="1"/>
  <c r="M344" i="1" s="1"/>
  <c r="N344" i="1" s="1"/>
  <c r="O344" i="1" s="1"/>
  <c r="P344" i="1" s="1"/>
  <c r="Q344" i="1" s="1"/>
  <c r="R344" i="1" s="1"/>
  <c r="S344" i="1" s="1"/>
  <c r="T344" i="1" s="1"/>
  <c r="U344" i="1" s="1"/>
  <c r="V344" i="1" s="1"/>
  <c r="W344" i="1" s="1"/>
  <c r="X344" i="1" s="1"/>
  <c r="Y344" i="1" s="1"/>
  <c r="Z344" i="1" s="1"/>
  <c r="AA344" i="1" s="1"/>
  <c r="AB344" i="1" s="1"/>
  <c r="AC344" i="1" s="1"/>
  <c r="AD344" i="1" s="1"/>
  <c r="AE344" i="1" s="1"/>
  <c r="AF344" i="1" s="1"/>
  <c r="AG344" i="1" s="1"/>
  <c r="AH344" i="1" s="1"/>
  <c r="AI344" i="1" s="1"/>
  <c r="AJ344" i="1" s="1"/>
  <c r="AK344" i="1" s="1"/>
  <c r="AL344" i="1" s="1"/>
  <c r="AM344" i="1" s="1"/>
  <c r="AN344" i="1" s="1"/>
  <c r="AO344" i="1" s="1"/>
  <c r="AP344" i="1" s="1"/>
  <c r="C343" i="1"/>
  <c r="D343" i="1" s="1"/>
  <c r="E343" i="1" s="1"/>
  <c r="F343" i="1" s="1"/>
  <c r="G343" i="1" s="1"/>
  <c r="H343" i="1" s="1"/>
  <c r="I343" i="1" s="1"/>
  <c r="J343" i="1" s="1"/>
  <c r="K343" i="1" s="1"/>
  <c r="L343" i="1" s="1"/>
  <c r="M343" i="1" s="1"/>
  <c r="N343" i="1" s="1"/>
  <c r="O343" i="1" s="1"/>
  <c r="P343" i="1" s="1"/>
  <c r="Q343" i="1" s="1"/>
  <c r="R343" i="1" s="1"/>
  <c r="S343" i="1" s="1"/>
  <c r="T343" i="1" s="1"/>
  <c r="U343" i="1" s="1"/>
  <c r="V343" i="1" s="1"/>
  <c r="W343" i="1" s="1"/>
  <c r="X343" i="1" s="1"/>
  <c r="Y343" i="1" s="1"/>
  <c r="Z343" i="1" s="1"/>
  <c r="AA343" i="1" s="1"/>
  <c r="AB343" i="1" s="1"/>
  <c r="AC343" i="1" s="1"/>
  <c r="AD343" i="1" s="1"/>
  <c r="AE343" i="1" s="1"/>
  <c r="AF343" i="1" s="1"/>
  <c r="AG343" i="1" s="1"/>
  <c r="AH343" i="1" s="1"/>
  <c r="AI343" i="1" s="1"/>
  <c r="AJ343" i="1" s="1"/>
  <c r="AK343" i="1" s="1"/>
  <c r="AL343" i="1" s="1"/>
  <c r="AM343" i="1" s="1"/>
  <c r="AN343" i="1" s="1"/>
  <c r="AO343" i="1" s="1"/>
  <c r="AP343" i="1" s="1"/>
  <c r="C342" i="1"/>
  <c r="D342" i="1" s="1"/>
  <c r="E342" i="1" s="1"/>
  <c r="F342" i="1" s="1"/>
  <c r="G342" i="1" s="1"/>
  <c r="H342" i="1" s="1"/>
  <c r="I342" i="1" s="1"/>
  <c r="J342" i="1" s="1"/>
  <c r="K342" i="1" s="1"/>
  <c r="L342" i="1" s="1"/>
  <c r="M342" i="1" s="1"/>
  <c r="N342" i="1" s="1"/>
  <c r="O342" i="1" s="1"/>
  <c r="P342" i="1" s="1"/>
  <c r="Q342" i="1" s="1"/>
  <c r="R342" i="1" s="1"/>
  <c r="S342" i="1" s="1"/>
  <c r="T342" i="1" s="1"/>
  <c r="U342" i="1" s="1"/>
  <c r="V342" i="1" s="1"/>
  <c r="W342" i="1" s="1"/>
  <c r="X342" i="1" s="1"/>
  <c r="Y342" i="1" s="1"/>
  <c r="Z342" i="1" s="1"/>
  <c r="AA342" i="1" s="1"/>
  <c r="AB342" i="1" s="1"/>
  <c r="AC342" i="1" s="1"/>
  <c r="AD342" i="1" s="1"/>
  <c r="AE342" i="1" s="1"/>
  <c r="AF342" i="1" s="1"/>
  <c r="AG342" i="1" s="1"/>
  <c r="AH342" i="1" s="1"/>
  <c r="AI342" i="1" s="1"/>
  <c r="AJ342" i="1" s="1"/>
  <c r="AK342" i="1" s="1"/>
  <c r="AL342" i="1" s="1"/>
  <c r="AM342" i="1" s="1"/>
  <c r="AN342" i="1" s="1"/>
  <c r="AO342" i="1" s="1"/>
  <c r="AP342" i="1" s="1"/>
  <c r="C341" i="1"/>
  <c r="D341" i="1" s="1"/>
  <c r="E341" i="1" s="1"/>
  <c r="F341" i="1" s="1"/>
  <c r="G341" i="1" s="1"/>
  <c r="H341" i="1" s="1"/>
  <c r="I341" i="1" s="1"/>
  <c r="J341" i="1" s="1"/>
  <c r="K341" i="1" s="1"/>
  <c r="L341" i="1" s="1"/>
  <c r="M341" i="1" s="1"/>
  <c r="N341" i="1" s="1"/>
  <c r="O341" i="1" s="1"/>
  <c r="P341" i="1" s="1"/>
  <c r="Q341" i="1" s="1"/>
  <c r="R341" i="1" s="1"/>
  <c r="S341" i="1" s="1"/>
  <c r="T341" i="1" s="1"/>
  <c r="U341" i="1" s="1"/>
  <c r="V341" i="1" s="1"/>
  <c r="W341" i="1" s="1"/>
  <c r="X341" i="1" s="1"/>
  <c r="Y341" i="1" s="1"/>
  <c r="Z341" i="1" s="1"/>
  <c r="AA341" i="1" s="1"/>
  <c r="AB341" i="1" s="1"/>
  <c r="AC341" i="1" s="1"/>
  <c r="AD341" i="1" s="1"/>
  <c r="AE341" i="1" s="1"/>
  <c r="AF341" i="1" s="1"/>
  <c r="AG341" i="1" s="1"/>
  <c r="AH341" i="1" s="1"/>
  <c r="AI341" i="1" s="1"/>
  <c r="AJ341" i="1" s="1"/>
  <c r="AK341" i="1" s="1"/>
  <c r="AL341" i="1" s="1"/>
  <c r="AM341" i="1" s="1"/>
  <c r="AN341" i="1" s="1"/>
  <c r="AO341" i="1" s="1"/>
  <c r="AP341" i="1" s="1"/>
  <c r="C340" i="1"/>
  <c r="D340" i="1" s="1"/>
  <c r="E340" i="1" s="1"/>
  <c r="F340" i="1" s="1"/>
  <c r="G340" i="1" s="1"/>
  <c r="H340" i="1" s="1"/>
  <c r="I340" i="1" s="1"/>
  <c r="J340" i="1" s="1"/>
  <c r="K340" i="1" s="1"/>
  <c r="L340" i="1" s="1"/>
  <c r="M340" i="1" s="1"/>
  <c r="N340" i="1" s="1"/>
  <c r="O340" i="1" s="1"/>
  <c r="P340" i="1" s="1"/>
  <c r="Q340" i="1" s="1"/>
  <c r="R340" i="1" s="1"/>
  <c r="S340" i="1" s="1"/>
  <c r="T340" i="1" s="1"/>
  <c r="U340" i="1" s="1"/>
  <c r="V340" i="1" s="1"/>
  <c r="W340" i="1" s="1"/>
  <c r="X340" i="1" s="1"/>
  <c r="Y340" i="1" s="1"/>
  <c r="Z340" i="1" s="1"/>
  <c r="AA340" i="1" s="1"/>
  <c r="AB340" i="1" s="1"/>
  <c r="AC340" i="1" s="1"/>
  <c r="AD340" i="1" s="1"/>
  <c r="AE340" i="1" s="1"/>
  <c r="AF340" i="1" s="1"/>
  <c r="AG340" i="1" s="1"/>
  <c r="AH340" i="1" s="1"/>
  <c r="AI340" i="1" s="1"/>
  <c r="AJ340" i="1" s="1"/>
  <c r="AK340" i="1" s="1"/>
  <c r="AL340" i="1" s="1"/>
  <c r="AM340" i="1" s="1"/>
  <c r="AN340" i="1" s="1"/>
  <c r="AO340" i="1" s="1"/>
  <c r="AP340" i="1" s="1"/>
  <c r="C339" i="1"/>
  <c r="D339" i="1" s="1"/>
  <c r="E339" i="1" s="1"/>
  <c r="F339" i="1" s="1"/>
  <c r="G339" i="1" s="1"/>
  <c r="H339" i="1" s="1"/>
  <c r="I339" i="1" s="1"/>
  <c r="J339" i="1" s="1"/>
  <c r="K339" i="1" s="1"/>
  <c r="L339" i="1" s="1"/>
  <c r="M339" i="1" s="1"/>
  <c r="N339" i="1" s="1"/>
  <c r="O339" i="1" s="1"/>
  <c r="P339" i="1" s="1"/>
  <c r="Q339" i="1" s="1"/>
  <c r="R339" i="1" s="1"/>
  <c r="S339" i="1" s="1"/>
  <c r="T339" i="1" s="1"/>
  <c r="U339" i="1" s="1"/>
  <c r="V339" i="1" s="1"/>
  <c r="W339" i="1" s="1"/>
  <c r="X339" i="1" s="1"/>
  <c r="Y339" i="1" s="1"/>
  <c r="Z339" i="1" s="1"/>
  <c r="AA339" i="1" s="1"/>
  <c r="AB339" i="1" s="1"/>
  <c r="AC339" i="1" s="1"/>
  <c r="AD339" i="1" s="1"/>
  <c r="AE339" i="1" s="1"/>
  <c r="AF339" i="1" s="1"/>
  <c r="AG339" i="1" s="1"/>
  <c r="AH339" i="1" s="1"/>
  <c r="AI339" i="1" s="1"/>
  <c r="AJ339" i="1" s="1"/>
  <c r="AK339" i="1" s="1"/>
  <c r="AL339" i="1" s="1"/>
  <c r="AM339" i="1" s="1"/>
  <c r="AN339" i="1" s="1"/>
  <c r="AO339" i="1" s="1"/>
  <c r="AP339" i="1" s="1"/>
  <c r="C338" i="1"/>
  <c r="D338" i="1" s="1"/>
  <c r="E338" i="1" s="1"/>
  <c r="F338" i="1" s="1"/>
  <c r="G338" i="1" s="1"/>
  <c r="H338" i="1" s="1"/>
  <c r="I338" i="1" s="1"/>
  <c r="J338" i="1" s="1"/>
  <c r="K338" i="1" s="1"/>
  <c r="L338" i="1" s="1"/>
  <c r="M338" i="1" s="1"/>
  <c r="N338" i="1" s="1"/>
  <c r="O338" i="1" s="1"/>
  <c r="P338" i="1" s="1"/>
  <c r="Q338" i="1" s="1"/>
  <c r="R338" i="1" s="1"/>
  <c r="S338" i="1" s="1"/>
  <c r="T338" i="1" s="1"/>
  <c r="U338" i="1" s="1"/>
  <c r="V338" i="1" s="1"/>
  <c r="W338" i="1" s="1"/>
  <c r="X338" i="1" s="1"/>
  <c r="Y338" i="1" s="1"/>
  <c r="Z338" i="1" s="1"/>
  <c r="AA338" i="1" s="1"/>
  <c r="AB338" i="1" s="1"/>
  <c r="AC338" i="1" s="1"/>
  <c r="AD338" i="1" s="1"/>
  <c r="AE338" i="1" s="1"/>
  <c r="AF338" i="1" s="1"/>
  <c r="AG338" i="1" s="1"/>
  <c r="AH338" i="1" s="1"/>
  <c r="AI338" i="1" s="1"/>
  <c r="AJ338" i="1" s="1"/>
  <c r="AK338" i="1" s="1"/>
  <c r="AL338" i="1" s="1"/>
  <c r="AM338" i="1" s="1"/>
  <c r="AN338" i="1" s="1"/>
  <c r="AO338" i="1" s="1"/>
  <c r="AP338" i="1" s="1"/>
  <c r="C337" i="1"/>
  <c r="D337" i="1" s="1"/>
  <c r="E337" i="1" s="1"/>
  <c r="F337" i="1" s="1"/>
  <c r="G337" i="1" s="1"/>
  <c r="H337" i="1" s="1"/>
  <c r="I337" i="1" s="1"/>
  <c r="J337" i="1" s="1"/>
  <c r="K337" i="1" s="1"/>
  <c r="L337" i="1" s="1"/>
  <c r="M337" i="1" s="1"/>
  <c r="N337" i="1" s="1"/>
  <c r="O337" i="1" s="1"/>
  <c r="P337" i="1" s="1"/>
  <c r="Q337" i="1" s="1"/>
  <c r="R337" i="1" s="1"/>
  <c r="S337" i="1" s="1"/>
  <c r="T337" i="1" s="1"/>
  <c r="U337" i="1" s="1"/>
  <c r="V337" i="1" s="1"/>
  <c r="W337" i="1" s="1"/>
  <c r="X337" i="1" s="1"/>
  <c r="Y337" i="1" s="1"/>
  <c r="Z337" i="1" s="1"/>
  <c r="AA337" i="1" s="1"/>
  <c r="AB337" i="1" s="1"/>
  <c r="AC337" i="1" s="1"/>
  <c r="AD337" i="1" s="1"/>
  <c r="AE337" i="1" s="1"/>
  <c r="AF337" i="1" s="1"/>
  <c r="AG337" i="1" s="1"/>
  <c r="AH337" i="1" s="1"/>
  <c r="AI337" i="1" s="1"/>
  <c r="AJ337" i="1" s="1"/>
  <c r="AK337" i="1" s="1"/>
  <c r="AL337" i="1" s="1"/>
  <c r="AM337" i="1" s="1"/>
  <c r="AN337" i="1" s="1"/>
  <c r="AO337" i="1" s="1"/>
  <c r="AP337" i="1" s="1"/>
  <c r="C336" i="1"/>
  <c r="D336" i="1" s="1"/>
  <c r="E336" i="1" s="1"/>
  <c r="F336" i="1" s="1"/>
  <c r="G336" i="1" s="1"/>
  <c r="H336" i="1" s="1"/>
  <c r="I336" i="1" s="1"/>
  <c r="J336" i="1" s="1"/>
  <c r="K336" i="1" s="1"/>
  <c r="L336" i="1" s="1"/>
  <c r="M336" i="1" s="1"/>
  <c r="N336" i="1" s="1"/>
  <c r="O336" i="1" s="1"/>
  <c r="P336" i="1" s="1"/>
  <c r="Q336" i="1" s="1"/>
  <c r="R336" i="1" s="1"/>
  <c r="S336" i="1" s="1"/>
  <c r="T336" i="1" s="1"/>
  <c r="U336" i="1" s="1"/>
  <c r="V336" i="1" s="1"/>
  <c r="W336" i="1" s="1"/>
  <c r="X336" i="1" s="1"/>
  <c r="Y336" i="1" s="1"/>
  <c r="Z336" i="1" s="1"/>
  <c r="AA336" i="1" s="1"/>
  <c r="AB336" i="1" s="1"/>
  <c r="AC336" i="1" s="1"/>
  <c r="AD336" i="1" s="1"/>
  <c r="AE336" i="1" s="1"/>
  <c r="AF336" i="1" s="1"/>
  <c r="AG336" i="1" s="1"/>
  <c r="AH336" i="1" s="1"/>
  <c r="AI336" i="1" s="1"/>
  <c r="AJ336" i="1" s="1"/>
  <c r="AK336" i="1" s="1"/>
  <c r="AL336" i="1" s="1"/>
  <c r="AM336" i="1" s="1"/>
  <c r="AN336" i="1" s="1"/>
  <c r="AO336" i="1" s="1"/>
  <c r="AP336" i="1" s="1"/>
  <c r="C335" i="1"/>
  <c r="D335" i="1" s="1"/>
  <c r="E335" i="1" s="1"/>
  <c r="F335" i="1" s="1"/>
  <c r="G335" i="1" s="1"/>
  <c r="H335" i="1" s="1"/>
  <c r="I335" i="1" s="1"/>
  <c r="J335" i="1" s="1"/>
  <c r="K335" i="1" s="1"/>
  <c r="L335" i="1" s="1"/>
  <c r="M335" i="1" s="1"/>
  <c r="N335" i="1" s="1"/>
  <c r="O335" i="1" s="1"/>
  <c r="P335" i="1" s="1"/>
  <c r="Q335" i="1" s="1"/>
  <c r="R335" i="1" s="1"/>
  <c r="S335" i="1" s="1"/>
  <c r="T335" i="1" s="1"/>
  <c r="U335" i="1" s="1"/>
  <c r="V335" i="1" s="1"/>
  <c r="W335" i="1" s="1"/>
  <c r="X335" i="1" s="1"/>
  <c r="Y335" i="1" s="1"/>
  <c r="Z335" i="1" s="1"/>
  <c r="AA335" i="1" s="1"/>
  <c r="AB335" i="1" s="1"/>
  <c r="AC335" i="1" s="1"/>
  <c r="AD335" i="1" s="1"/>
  <c r="AE335" i="1" s="1"/>
  <c r="AF335" i="1" s="1"/>
  <c r="AG335" i="1" s="1"/>
  <c r="AH335" i="1" s="1"/>
  <c r="AI335" i="1" s="1"/>
  <c r="AJ335" i="1" s="1"/>
  <c r="AK335" i="1" s="1"/>
  <c r="AL335" i="1" s="1"/>
  <c r="AM335" i="1" s="1"/>
  <c r="AN335" i="1" s="1"/>
  <c r="AO335" i="1" s="1"/>
  <c r="AP335" i="1" s="1"/>
  <c r="C334" i="1"/>
  <c r="D334" i="1" s="1"/>
  <c r="E334" i="1" s="1"/>
  <c r="F334" i="1" s="1"/>
  <c r="G334" i="1" s="1"/>
  <c r="H334" i="1" s="1"/>
  <c r="I334" i="1" s="1"/>
  <c r="J334" i="1" s="1"/>
  <c r="K334" i="1" s="1"/>
  <c r="L334" i="1" s="1"/>
  <c r="M334" i="1" s="1"/>
  <c r="N334" i="1" s="1"/>
  <c r="O334" i="1" s="1"/>
  <c r="P334" i="1" s="1"/>
  <c r="Q334" i="1" s="1"/>
  <c r="R334" i="1" s="1"/>
  <c r="S334" i="1" s="1"/>
  <c r="T334" i="1" s="1"/>
  <c r="U334" i="1" s="1"/>
  <c r="V334" i="1" s="1"/>
  <c r="W334" i="1" s="1"/>
  <c r="X334" i="1" s="1"/>
  <c r="Y334" i="1" s="1"/>
  <c r="Z334" i="1" s="1"/>
  <c r="AA334" i="1" s="1"/>
  <c r="AB334" i="1" s="1"/>
  <c r="AC334" i="1" s="1"/>
  <c r="AD334" i="1" s="1"/>
  <c r="AE334" i="1" s="1"/>
  <c r="AF334" i="1" s="1"/>
  <c r="AG334" i="1" s="1"/>
  <c r="AH334" i="1" s="1"/>
  <c r="AI334" i="1" s="1"/>
  <c r="AJ334" i="1" s="1"/>
  <c r="AK334" i="1" s="1"/>
  <c r="AL334" i="1" s="1"/>
  <c r="AM334" i="1" s="1"/>
  <c r="AN334" i="1" s="1"/>
  <c r="AO334" i="1" s="1"/>
  <c r="AP334" i="1" s="1"/>
  <c r="C333" i="1"/>
  <c r="D333" i="1" s="1"/>
  <c r="E333" i="1" s="1"/>
  <c r="F333" i="1" s="1"/>
  <c r="G333" i="1" s="1"/>
  <c r="H333" i="1" s="1"/>
  <c r="I333" i="1" s="1"/>
  <c r="J333" i="1" s="1"/>
  <c r="K333" i="1" s="1"/>
  <c r="L333" i="1" s="1"/>
  <c r="M333" i="1" s="1"/>
  <c r="N333" i="1" s="1"/>
  <c r="O333" i="1" s="1"/>
  <c r="P333" i="1" s="1"/>
  <c r="Q333" i="1" s="1"/>
  <c r="R333" i="1" s="1"/>
  <c r="S333" i="1" s="1"/>
  <c r="T333" i="1" s="1"/>
  <c r="U333" i="1" s="1"/>
  <c r="V333" i="1" s="1"/>
  <c r="W333" i="1" s="1"/>
  <c r="X333" i="1" s="1"/>
  <c r="Y333" i="1" s="1"/>
  <c r="Z333" i="1" s="1"/>
  <c r="AA333" i="1" s="1"/>
  <c r="AB333" i="1" s="1"/>
  <c r="AC333" i="1" s="1"/>
  <c r="AD333" i="1" s="1"/>
  <c r="AE333" i="1" s="1"/>
  <c r="AF333" i="1" s="1"/>
  <c r="AG333" i="1" s="1"/>
  <c r="AH333" i="1" s="1"/>
  <c r="AI333" i="1" s="1"/>
  <c r="AJ333" i="1" s="1"/>
  <c r="AK333" i="1" s="1"/>
  <c r="AL333" i="1" s="1"/>
  <c r="AM333" i="1" s="1"/>
  <c r="AN333" i="1" s="1"/>
  <c r="AO333" i="1" s="1"/>
  <c r="AP333" i="1" s="1"/>
  <c r="C332" i="1"/>
  <c r="D332" i="1" s="1"/>
  <c r="E332" i="1" s="1"/>
  <c r="F332" i="1" s="1"/>
  <c r="G332" i="1" s="1"/>
  <c r="H332" i="1" s="1"/>
  <c r="I332" i="1" s="1"/>
  <c r="J332" i="1" s="1"/>
  <c r="K332" i="1" s="1"/>
  <c r="L332" i="1" s="1"/>
  <c r="M332" i="1" s="1"/>
  <c r="N332" i="1" s="1"/>
  <c r="O332" i="1" s="1"/>
  <c r="P332" i="1" s="1"/>
  <c r="Q332" i="1" s="1"/>
  <c r="R332" i="1" s="1"/>
  <c r="S332" i="1" s="1"/>
  <c r="T332" i="1" s="1"/>
  <c r="U332" i="1" s="1"/>
  <c r="V332" i="1" s="1"/>
  <c r="W332" i="1" s="1"/>
  <c r="X332" i="1" s="1"/>
  <c r="Y332" i="1" s="1"/>
  <c r="Z332" i="1" s="1"/>
  <c r="AA332" i="1" s="1"/>
  <c r="AB332" i="1" s="1"/>
  <c r="AC332" i="1" s="1"/>
  <c r="AD332" i="1" s="1"/>
  <c r="AE332" i="1" s="1"/>
  <c r="AF332" i="1" s="1"/>
  <c r="AG332" i="1" s="1"/>
  <c r="AH332" i="1" s="1"/>
  <c r="AI332" i="1" s="1"/>
  <c r="AJ332" i="1" s="1"/>
  <c r="AK332" i="1" s="1"/>
  <c r="AL332" i="1" s="1"/>
  <c r="AM332" i="1" s="1"/>
  <c r="AN332" i="1" s="1"/>
  <c r="AO332" i="1" s="1"/>
  <c r="AP332" i="1" s="1"/>
  <c r="C331" i="1"/>
  <c r="D331" i="1" s="1"/>
  <c r="E331" i="1" s="1"/>
  <c r="F331" i="1" s="1"/>
  <c r="G331" i="1" s="1"/>
  <c r="H331" i="1" s="1"/>
  <c r="I331" i="1" s="1"/>
  <c r="J331" i="1" s="1"/>
  <c r="K331" i="1" s="1"/>
  <c r="L331" i="1" s="1"/>
  <c r="M331" i="1" s="1"/>
  <c r="N331" i="1" s="1"/>
  <c r="O331" i="1" s="1"/>
  <c r="P331" i="1" s="1"/>
  <c r="Q331" i="1" s="1"/>
  <c r="R331" i="1" s="1"/>
  <c r="S331" i="1" s="1"/>
  <c r="T331" i="1" s="1"/>
  <c r="U331" i="1" s="1"/>
  <c r="V331" i="1" s="1"/>
  <c r="W331" i="1" s="1"/>
  <c r="X331" i="1" s="1"/>
  <c r="Y331" i="1" s="1"/>
  <c r="Z331" i="1" s="1"/>
  <c r="AA331" i="1" s="1"/>
  <c r="AB331" i="1" s="1"/>
  <c r="AC331" i="1" s="1"/>
  <c r="AD331" i="1" s="1"/>
  <c r="AE331" i="1" s="1"/>
  <c r="AF331" i="1" s="1"/>
  <c r="AG331" i="1" s="1"/>
  <c r="AH331" i="1" s="1"/>
  <c r="AI331" i="1" s="1"/>
  <c r="AJ331" i="1" s="1"/>
  <c r="AK331" i="1" s="1"/>
  <c r="AL331" i="1" s="1"/>
  <c r="AM331" i="1" s="1"/>
  <c r="AN331" i="1" s="1"/>
  <c r="AO331" i="1" s="1"/>
  <c r="AP331" i="1" s="1"/>
  <c r="C330" i="1"/>
  <c r="D330" i="1" s="1"/>
  <c r="E330" i="1" s="1"/>
  <c r="F330" i="1" s="1"/>
  <c r="G330" i="1" s="1"/>
  <c r="H330" i="1" s="1"/>
  <c r="I330" i="1" s="1"/>
  <c r="J330" i="1" s="1"/>
  <c r="K330" i="1" s="1"/>
  <c r="L330" i="1" s="1"/>
  <c r="M330" i="1" s="1"/>
  <c r="N330" i="1" s="1"/>
  <c r="O330" i="1" s="1"/>
  <c r="P330" i="1" s="1"/>
  <c r="Q330" i="1" s="1"/>
  <c r="R330" i="1" s="1"/>
  <c r="S330" i="1" s="1"/>
  <c r="T330" i="1" s="1"/>
  <c r="U330" i="1" s="1"/>
  <c r="V330" i="1" s="1"/>
  <c r="W330" i="1" s="1"/>
  <c r="X330" i="1" s="1"/>
  <c r="Y330" i="1" s="1"/>
  <c r="Z330" i="1" s="1"/>
  <c r="AA330" i="1" s="1"/>
  <c r="AB330" i="1" s="1"/>
  <c r="AC330" i="1" s="1"/>
  <c r="AD330" i="1" s="1"/>
  <c r="AE330" i="1" s="1"/>
  <c r="AF330" i="1" s="1"/>
  <c r="AG330" i="1" s="1"/>
  <c r="AH330" i="1" s="1"/>
  <c r="AI330" i="1" s="1"/>
  <c r="AJ330" i="1" s="1"/>
  <c r="AK330" i="1" s="1"/>
  <c r="AL330" i="1" s="1"/>
  <c r="AM330" i="1" s="1"/>
  <c r="AN330" i="1" s="1"/>
  <c r="AO330" i="1" s="1"/>
  <c r="AP330" i="1" s="1"/>
  <c r="C35" i="18" l="1"/>
  <c r="C143" i="21"/>
  <c r="D4" i="19"/>
  <c r="D4" i="24"/>
  <c r="D4" i="23"/>
  <c r="D4" i="18"/>
  <c r="D4" i="21"/>
  <c r="D4" i="22"/>
  <c r="D12" i="22" s="1"/>
  <c r="D4" i="10"/>
  <c r="E36" i="2"/>
  <c r="H36" i="2"/>
  <c r="I36" i="2"/>
  <c r="J36" i="2"/>
  <c r="D36" i="2"/>
  <c r="D4" i="6"/>
  <c r="D47" i="6" s="1"/>
  <c r="D4" i="4"/>
  <c r="D20" i="4" s="1"/>
  <c r="D4" i="3"/>
  <c r="D26" i="3" s="1"/>
  <c r="D4" i="2"/>
  <c r="E4" i="2" s="1"/>
  <c r="C16" i="1"/>
  <c r="D22" i="23" l="1"/>
  <c r="D46" i="23"/>
  <c r="D60" i="23"/>
  <c r="D32" i="23"/>
  <c r="D40" i="18"/>
  <c r="E40" i="18" s="1"/>
  <c r="F40" i="18" s="1"/>
  <c r="G40" i="18" s="1"/>
  <c r="H40" i="18" s="1"/>
  <c r="I40" i="18" s="1"/>
  <c r="J40" i="18" s="1"/>
  <c r="K40" i="18" s="1"/>
  <c r="L40" i="18" s="1"/>
  <c r="M40" i="18" s="1"/>
  <c r="N40" i="18" s="1"/>
  <c r="O40" i="18" s="1"/>
  <c r="P40" i="18" s="1"/>
  <c r="Q40" i="18" s="1"/>
  <c r="R40" i="18" s="1"/>
  <c r="S40" i="18" s="1"/>
  <c r="T40" i="18" s="1"/>
  <c r="U40" i="18" s="1"/>
  <c r="V40" i="18" s="1"/>
  <c r="W40" i="18" s="1"/>
  <c r="X40" i="18" s="1"/>
  <c r="Y40" i="18" s="1"/>
  <c r="Z40" i="18" s="1"/>
  <c r="AA40" i="18" s="1"/>
  <c r="AB40" i="18" s="1"/>
  <c r="AC40" i="18" s="1"/>
  <c r="AD40" i="18" s="1"/>
  <c r="AE40" i="18" s="1"/>
  <c r="AF40" i="18" s="1"/>
  <c r="AG40" i="18" s="1"/>
  <c r="D16" i="18"/>
  <c r="D80" i="23"/>
  <c r="D37" i="3"/>
  <c r="E4" i="18"/>
  <c r="D79" i="18"/>
  <c r="D66" i="18"/>
  <c r="D53" i="18"/>
  <c r="D79" i="21"/>
  <c r="D23" i="21"/>
  <c r="D98" i="21"/>
  <c r="D42" i="21"/>
  <c r="D117" i="21"/>
  <c r="E15" i="3"/>
  <c r="D16" i="24"/>
  <c r="E4" i="24"/>
  <c r="D31" i="6"/>
  <c r="D28" i="24"/>
  <c r="D40" i="24"/>
  <c r="E29" i="24"/>
  <c r="F29" i="24"/>
  <c r="G29" i="24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Z29" i="24"/>
  <c r="AA29" i="24"/>
  <c r="AB29" i="24"/>
  <c r="AC29" i="24"/>
  <c r="AD29" i="24"/>
  <c r="AE29" i="24"/>
  <c r="AF29" i="24"/>
  <c r="AG29" i="24"/>
  <c r="E30" i="24"/>
  <c r="F30" i="24"/>
  <c r="G30" i="24"/>
  <c r="H30" i="24"/>
  <c r="I30" i="24"/>
  <c r="J30" i="24"/>
  <c r="K30" i="24"/>
  <c r="L30" i="24"/>
  <c r="M30" i="24"/>
  <c r="N30" i="24"/>
  <c r="O30" i="24"/>
  <c r="P30" i="24"/>
  <c r="Q30" i="24"/>
  <c r="R30" i="24"/>
  <c r="S30" i="24"/>
  <c r="T30" i="24"/>
  <c r="U30" i="24"/>
  <c r="V30" i="24"/>
  <c r="W30" i="24"/>
  <c r="X30" i="24"/>
  <c r="Y30" i="24"/>
  <c r="Z30" i="24"/>
  <c r="AA30" i="24"/>
  <c r="AB30" i="24"/>
  <c r="AC30" i="24"/>
  <c r="AD30" i="24"/>
  <c r="AE30" i="24"/>
  <c r="AF30" i="24"/>
  <c r="AG30" i="24"/>
  <c r="E31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R31" i="24"/>
  <c r="S31" i="24"/>
  <c r="T31" i="24"/>
  <c r="U31" i="24"/>
  <c r="V31" i="24"/>
  <c r="W31" i="24"/>
  <c r="X31" i="24"/>
  <c r="Y31" i="24"/>
  <c r="Z31" i="24"/>
  <c r="AA31" i="24"/>
  <c r="AB31" i="24"/>
  <c r="AC31" i="24"/>
  <c r="AD31" i="24"/>
  <c r="AE31" i="24"/>
  <c r="AF31" i="24"/>
  <c r="AG31" i="24"/>
  <c r="E32" i="24"/>
  <c r="F32" i="24"/>
  <c r="G32" i="24"/>
  <c r="H32" i="24"/>
  <c r="I32" i="24"/>
  <c r="J32" i="24"/>
  <c r="K32" i="24"/>
  <c r="L32" i="24"/>
  <c r="M32" i="24"/>
  <c r="N32" i="24"/>
  <c r="O32" i="24"/>
  <c r="P32" i="24"/>
  <c r="Q32" i="24"/>
  <c r="R32" i="24"/>
  <c r="S32" i="24"/>
  <c r="T32" i="24"/>
  <c r="U32" i="24"/>
  <c r="V32" i="24"/>
  <c r="W32" i="24"/>
  <c r="X32" i="24"/>
  <c r="Y32" i="24"/>
  <c r="Z32" i="24"/>
  <c r="AA32" i="24"/>
  <c r="AB32" i="24"/>
  <c r="AC32" i="24"/>
  <c r="AD32" i="24"/>
  <c r="AE32" i="24"/>
  <c r="AF32" i="24"/>
  <c r="AG32" i="24"/>
  <c r="E33" i="24"/>
  <c r="F33" i="24"/>
  <c r="G33" i="24"/>
  <c r="H33" i="24"/>
  <c r="I33" i="24"/>
  <c r="J33" i="24"/>
  <c r="K33" i="24"/>
  <c r="L33" i="24"/>
  <c r="M33" i="24"/>
  <c r="N33" i="24"/>
  <c r="O33" i="24"/>
  <c r="P33" i="24"/>
  <c r="Q33" i="24"/>
  <c r="R33" i="24"/>
  <c r="S33" i="24"/>
  <c r="T33" i="24"/>
  <c r="U33" i="24"/>
  <c r="V33" i="24"/>
  <c r="W33" i="24"/>
  <c r="X33" i="24"/>
  <c r="Y33" i="24"/>
  <c r="Z33" i="24"/>
  <c r="AA33" i="24"/>
  <c r="AB33" i="24"/>
  <c r="AC33" i="24"/>
  <c r="AD33" i="24"/>
  <c r="AE33" i="24"/>
  <c r="AF33" i="24"/>
  <c r="AG33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C34" i="24"/>
  <c r="AD34" i="24"/>
  <c r="AE34" i="24"/>
  <c r="AF34" i="24"/>
  <c r="AG34" i="24"/>
  <c r="D30" i="24"/>
  <c r="D31" i="24"/>
  <c r="D32" i="24"/>
  <c r="D33" i="24"/>
  <c r="D34" i="24"/>
  <c r="D29" i="24"/>
  <c r="D41" i="24" s="1"/>
  <c r="C18" i="24"/>
  <c r="C19" i="24"/>
  <c r="C20" i="24"/>
  <c r="C21" i="24"/>
  <c r="C22" i="24"/>
  <c r="D11" i="24"/>
  <c r="C8" i="24"/>
  <c r="C9" i="24"/>
  <c r="C10" i="24"/>
  <c r="C6" i="24"/>
  <c r="C7" i="24"/>
  <c r="AG23" i="24"/>
  <c r="AF23" i="24"/>
  <c r="AE23" i="24"/>
  <c r="AD23" i="24"/>
  <c r="AC23" i="24"/>
  <c r="AB23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17" i="24"/>
  <c r="AG11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C5" i="24"/>
  <c r="E8" i="23"/>
  <c r="D8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6" i="23"/>
  <c r="C15" i="23"/>
  <c r="C14" i="23"/>
  <c r="D13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C7" i="23"/>
  <c r="C6" i="23"/>
  <c r="C5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81" i="18"/>
  <c r="D82" i="18"/>
  <c r="D83" i="18"/>
  <c r="D84" i="18"/>
  <c r="D85" i="18"/>
  <c r="D86" i="18"/>
  <c r="D80" i="18"/>
  <c r="C55" i="18"/>
  <c r="C56" i="18"/>
  <c r="C57" i="18"/>
  <c r="C58" i="18"/>
  <c r="C6" i="18"/>
  <c r="C7" i="18"/>
  <c r="C8" i="18"/>
  <c r="C9" i="18"/>
  <c r="H46" i="23" l="1"/>
  <c r="H32" i="23"/>
  <c r="H60" i="23"/>
  <c r="L46" i="23"/>
  <c r="L60" i="23"/>
  <c r="L32" i="23"/>
  <c r="P46" i="23"/>
  <c r="P32" i="23"/>
  <c r="P60" i="23"/>
  <c r="T46" i="23"/>
  <c r="T32" i="23"/>
  <c r="T60" i="23"/>
  <c r="X46" i="23"/>
  <c r="X32" i="23"/>
  <c r="X60" i="23"/>
  <c r="AB46" i="23"/>
  <c r="AB60" i="23"/>
  <c r="AB32" i="23"/>
  <c r="AF46" i="23"/>
  <c r="AF32" i="23"/>
  <c r="AF60" i="23"/>
  <c r="E60" i="23"/>
  <c r="E46" i="23"/>
  <c r="E32" i="23"/>
  <c r="I60" i="23"/>
  <c r="I32" i="23"/>
  <c r="I46" i="23"/>
  <c r="M60" i="23"/>
  <c r="M32" i="23"/>
  <c r="M46" i="23"/>
  <c r="Q60" i="23"/>
  <c r="Q46" i="23"/>
  <c r="Q32" i="23"/>
  <c r="U60" i="23"/>
  <c r="U46" i="23"/>
  <c r="U32" i="23"/>
  <c r="Y60" i="23"/>
  <c r="Y32" i="23"/>
  <c r="Y46" i="23"/>
  <c r="AC60" i="23"/>
  <c r="AC32" i="23"/>
  <c r="AC46" i="23"/>
  <c r="AG60" i="23"/>
  <c r="AG46" i="23"/>
  <c r="AG32" i="23"/>
  <c r="F46" i="23"/>
  <c r="F60" i="23"/>
  <c r="F32" i="23"/>
  <c r="J46" i="23"/>
  <c r="J60" i="23"/>
  <c r="J32" i="23"/>
  <c r="N60" i="23"/>
  <c r="N32" i="23"/>
  <c r="N46" i="23"/>
  <c r="R60" i="23"/>
  <c r="R32" i="23"/>
  <c r="R46" i="23"/>
  <c r="V46" i="23"/>
  <c r="V32" i="23"/>
  <c r="V60" i="23"/>
  <c r="Z46" i="23"/>
  <c r="Z60" i="23"/>
  <c r="Z32" i="23"/>
  <c r="AD60" i="23"/>
  <c r="AD32" i="23"/>
  <c r="AD46" i="23"/>
  <c r="G32" i="23"/>
  <c r="G60" i="23"/>
  <c r="G46" i="23"/>
  <c r="K32" i="23"/>
  <c r="K46" i="23"/>
  <c r="K60" i="23"/>
  <c r="O32" i="23"/>
  <c r="O46" i="23"/>
  <c r="O60" i="23"/>
  <c r="S32" i="23"/>
  <c r="S60" i="23"/>
  <c r="S46" i="23"/>
  <c r="W32" i="23"/>
  <c r="W60" i="23"/>
  <c r="W46" i="23"/>
  <c r="AA32" i="23"/>
  <c r="AA46" i="23"/>
  <c r="AA60" i="23"/>
  <c r="AE32" i="23"/>
  <c r="AE46" i="23"/>
  <c r="AE60" i="23"/>
  <c r="E27" i="23"/>
  <c r="E75" i="23" s="1"/>
  <c r="I27" i="23"/>
  <c r="I75" i="23" s="1"/>
  <c r="M27" i="23"/>
  <c r="Q27" i="23"/>
  <c r="Q75" i="23" s="1"/>
  <c r="U27" i="23"/>
  <c r="U75" i="23" s="1"/>
  <c r="Y27" i="23"/>
  <c r="Y75" i="23" s="1"/>
  <c r="AC27" i="23"/>
  <c r="AC75" i="23" s="1"/>
  <c r="AG27" i="23"/>
  <c r="F27" i="23"/>
  <c r="F75" i="23" s="1"/>
  <c r="J27" i="23"/>
  <c r="J75" i="23" s="1"/>
  <c r="N27" i="23"/>
  <c r="N75" i="23" s="1"/>
  <c r="R27" i="23"/>
  <c r="V27" i="23"/>
  <c r="V75" i="23" s="1"/>
  <c r="Z27" i="23"/>
  <c r="Z75" i="23" s="1"/>
  <c r="AD27" i="23"/>
  <c r="AD75" i="23" s="1"/>
  <c r="G27" i="23"/>
  <c r="G75" i="23" s="1"/>
  <c r="K27" i="23"/>
  <c r="K75" i="23" s="1"/>
  <c r="O27" i="23"/>
  <c r="O75" i="23" s="1"/>
  <c r="S27" i="23"/>
  <c r="S75" i="23" s="1"/>
  <c r="W27" i="23"/>
  <c r="AA27" i="23"/>
  <c r="AA75" i="23" s="1"/>
  <c r="AE27" i="23"/>
  <c r="AE75" i="23" s="1"/>
  <c r="H27" i="23"/>
  <c r="L27" i="23"/>
  <c r="L75" i="23" s="1"/>
  <c r="P27" i="23"/>
  <c r="P75" i="23" s="1"/>
  <c r="T27" i="23"/>
  <c r="T75" i="23" s="1"/>
  <c r="X27" i="23"/>
  <c r="X75" i="23" s="1"/>
  <c r="AB27" i="23"/>
  <c r="AF27" i="23"/>
  <c r="AF75" i="23" s="1"/>
  <c r="C8" i="23"/>
  <c r="D27" i="23"/>
  <c r="D75" i="23" s="1"/>
  <c r="E16" i="18"/>
  <c r="F16" i="18" s="1"/>
  <c r="G16" i="18" s="1"/>
  <c r="H16" i="18" s="1"/>
  <c r="I16" i="18" s="1"/>
  <c r="J16" i="18" s="1"/>
  <c r="K16" i="18" s="1"/>
  <c r="L16" i="18" s="1"/>
  <c r="M16" i="18" s="1"/>
  <c r="N16" i="18" s="1"/>
  <c r="O16" i="18" s="1"/>
  <c r="P16" i="18" s="1"/>
  <c r="Q16" i="18" s="1"/>
  <c r="R16" i="18" s="1"/>
  <c r="S16" i="18" s="1"/>
  <c r="T16" i="18" s="1"/>
  <c r="U16" i="18" s="1"/>
  <c r="V16" i="18" s="1"/>
  <c r="W16" i="18" s="1"/>
  <c r="X16" i="18" s="1"/>
  <c r="Y16" i="18" s="1"/>
  <c r="Z16" i="18" s="1"/>
  <c r="AA16" i="18" s="1"/>
  <c r="AB16" i="18" s="1"/>
  <c r="AC16" i="18" s="1"/>
  <c r="AD16" i="18" s="1"/>
  <c r="AE16" i="18" s="1"/>
  <c r="AF16" i="18" s="1"/>
  <c r="AG16" i="18" s="1"/>
  <c r="D28" i="18"/>
  <c r="E28" i="18" s="1"/>
  <c r="F28" i="18" s="1"/>
  <c r="G28" i="18" s="1"/>
  <c r="H28" i="18" s="1"/>
  <c r="I28" i="18" s="1"/>
  <c r="J28" i="18" s="1"/>
  <c r="K28" i="18" s="1"/>
  <c r="L28" i="18" s="1"/>
  <c r="M28" i="18" s="1"/>
  <c r="N28" i="18" s="1"/>
  <c r="O28" i="18" s="1"/>
  <c r="P28" i="18" s="1"/>
  <c r="Q28" i="18" s="1"/>
  <c r="R28" i="18" s="1"/>
  <c r="S28" i="18" s="1"/>
  <c r="T28" i="18" s="1"/>
  <c r="U28" i="18" s="1"/>
  <c r="V28" i="18" s="1"/>
  <c r="W28" i="18" s="1"/>
  <c r="X28" i="18" s="1"/>
  <c r="Y28" i="18" s="1"/>
  <c r="Z28" i="18" s="1"/>
  <c r="AA28" i="18" s="1"/>
  <c r="AB28" i="18" s="1"/>
  <c r="AC28" i="18" s="1"/>
  <c r="AD28" i="18" s="1"/>
  <c r="AE28" i="18" s="1"/>
  <c r="AF28" i="18" s="1"/>
  <c r="AG28" i="18" s="1"/>
  <c r="H22" i="23"/>
  <c r="H80" i="23"/>
  <c r="H13" i="23"/>
  <c r="L13" i="23"/>
  <c r="L80" i="23"/>
  <c r="L22" i="23"/>
  <c r="P80" i="23"/>
  <c r="P22" i="23"/>
  <c r="P13" i="23"/>
  <c r="T13" i="23"/>
  <c r="T80" i="23"/>
  <c r="T22" i="23"/>
  <c r="X22" i="23"/>
  <c r="X80" i="23"/>
  <c r="X13" i="23"/>
  <c r="AB22" i="23"/>
  <c r="AB13" i="23"/>
  <c r="AB80" i="23"/>
  <c r="AF80" i="23"/>
  <c r="AF22" i="23"/>
  <c r="AF13" i="23"/>
  <c r="E80" i="23"/>
  <c r="E13" i="23"/>
  <c r="E22" i="23"/>
  <c r="I80" i="23"/>
  <c r="I13" i="23"/>
  <c r="I22" i="23"/>
  <c r="M80" i="23"/>
  <c r="M13" i="23"/>
  <c r="M22" i="23"/>
  <c r="Q80" i="23"/>
  <c r="Q13" i="23"/>
  <c r="Q22" i="23"/>
  <c r="U80" i="23"/>
  <c r="U13" i="23"/>
  <c r="U22" i="23"/>
  <c r="Y80" i="23"/>
  <c r="Y13" i="23"/>
  <c r="Y22" i="23"/>
  <c r="AC80" i="23"/>
  <c r="AC13" i="23"/>
  <c r="AC22" i="23"/>
  <c r="AG80" i="23"/>
  <c r="AG13" i="23"/>
  <c r="AG22" i="23"/>
  <c r="F80" i="23"/>
  <c r="F22" i="23"/>
  <c r="F13" i="23"/>
  <c r="J13" i="23"/>
  <c r="J80" i="23"/>
  <c r="J22" i="23"/>
  <c r="N22" i="23"/>
  <c r="N80" i="23"/>
  <c r="N13" i="23"/>
  <c r="R22" i="23"/>
  <c r="R13" i="23"/>
  <c r="R80" i="23"/>
  <c r="V80" i="23"/>
  <c r="V22" i="23"/>
  <c r="V13" i="23"/>
  <c r="Z13" i="23"/>
  <c r="Z80" i="23"/>
  <c r="Z22" i="23"/>
  <c r="AD80" i="23"/>
  <c r="AD22" i="23"/>
  <c r="AD13" i="23"/>
  <c r="E66" i="18"/>
  <c r="F4" i="18"/>
  <c r="E53" i="18"/>
  <c r="E79" i="18"/>
  <c r="G22" i="23"/>
  <c r="G13" i="23"/>
  <c r="G80" i="23"/>
  <c r="K22" i="23"/>
  <c r="K80" i="23"/>
  <c r="K13" i="23"/>
  <c r="O22" i="23"/>
  <c r="O13" i="23"/>
  <c r="O80" i="23"/>
  <c r="S22" i="23"/>
  <c r="S13" i="23"/>
  <c r="S80" i="23"/>
  <c r="W22" i="23"/>
  <c r="W80" i="23"/>
  <c r="W13" i="23"/>
  <c r="AA22" i="23"/>
  <c r="AA80" i="23"/>
  <c r="AA13" i="23"/>
  <c r="AE22" i="23"/>
  <c r="AE13" i="23"/>
  <c r="AE80" i="23"/>
  <c r="E28" i="24"/>
  <c r="F4" i="24"/>
  <c r="E40" i="24"/>
  <c r="E16" i="24"/>
  <c r="C32" i="24"/>
  <c r="C31" i="24"/>
  <c r="C34" i="24"/>
  <c r="C30" i="24"/>
  <c r="C33" i="24"/>
  <c r="C11" i="24"/>
  <c r="D35" i="24"/>
  <c r="C23" i="24"/>
  <c r="AF35" i="24"/>
  <c r="M35" i="24"/>
  <c r="L35" i="24"/>
  <c r="P35" i="24"/>
  <c r="AB35" i="24"/>
  <c r="K35" i="24"/>
  <c r="S35" i="24"/>
  <c r="Y35" i="24"/>
  <c r="C29" i="24"/>
  <c r="E35" i="24"/>
  <c r="T35" i="24"/>
  <c r="AA35" i="24"/>
  <c r="Q35" i="24"/>
  <c r="AG35" i="24"/>
  <c r="G35" i="24"/>
  <c r="W35" i="24"/>
  <c r="H35" i="24"/>
  <c r="O35" i="24"/>
  <c r="U35" i="24"/>
  <c r="AC35" i="24"/>
  <c r="I35" i="24"/>
  <c r="X35" i="24"/>
  <c r="AE35" i="24"/>
  <c r="F35" i="24"/>
  <c r="J35" i="24"/>
  <c r="N35" i="24"/>
  <c r="R35" i="24"/>
  <c r="V35" i="24"/>
  <c r="Z35" i="24"/>
  <c r="AD35" i="24"/>
  <c r="J26" i="23"/>
  <c r="R26" i="23"/>
  <c r="Z26" i="23"/>
  <c r="E26" i="23"/>
  <c r="I26" i="23"/>
  <c r="M26" i="23"/>
  <c r="Q26" i="23"/>
  <c r="U26" i="23"/>
  <c r="Y26" i="23"/>
  <c r="AC26" i="23"/>
  <c r="AG26" i="23"/>
  <c r="F26" i="23"/>
  <c r="V26" i="23"/>
  <c r="L26" i="23"/>
  <c r="C17" i="23"/>
  <c r="C25" i="23"/>
  <c r="T26" i="23"/>
  <c r="C24" i="23"/>
  <c r="H26" i="23"/>
  <c r="P26" i="23"/>
  <c r="X26" i="23"/>
  <c r="AF26" i="23"/>
  <c r="AB26" i="23"/>
  <c r="D26" i="23"/>
  <c r="N26" i="23"/>
  <c r="AD26" i="23"/>
  <c r="C23" i="23"/>
  <c r="G26" i="23"/>
  <c r="K26" i="23"/>
  <c r="O26" i="23"/>
  <c r="S26" i="23"/>
  <c r="W26" i="23"/>
  <c r="AA26" i="23"/>
  <c r="AE26" i="23"/>
  <c r="D87" i="18"/>
  <c r="D11" i="19" s="1"/>
  <c r="AB75" i="23" l="1"/>
  <c r="AB81" i="23" s="1"/>
  <c r="AB12" i="19" s="1"/>
  <c r="W75" i="23"/>
  <c r="W81" i="23" s="1"/>
  <c r="W12" i="19" s="1"/>
  <c r="R75" i="23"/>
  <c r="R81" i="23" s="1"/>
  <c r="R12" i="19" s="1"/>
  <c r="AG75" i="23"/>
  <c r="AG81" i="23" s="1"/>
  <c r="AG12" i="19" s="1"/>
  <c r="H75" i="23"/>
  <c r="H81" i="23" s="1"/>
  <c r="M75" i="23"/>
  <c r="M81" i="23" s="1"/>
  <c r="M12" i="19" s="1"/>
  <c r="C27" i="23"/>
  <c r="F28" i="24"/>
  <c r="F16" i="24"/>
  <c r="G4" i="24"/>
  <c r="F40" i="24"/>
  <c r="F79" i="18"/>
  <c r="G4" i="18"/>
  <c r="F66" i="18"/>
  <c r="F53" i="18"/>
  <c r="C35" i="24"/>
  <c r="C26" i="23"/>
  <c r="H12" i="19" l="1"/>
  <c r="C75" i="23"/>
  <c r="H4" i="24"/>
  <c r="G40" i="24"/>
  <c r="G16" i="24"/>
  <c r="G28" i="24"/>
  <c r="H4" i="18"/>
  <c r="G79" i="18"/>
  <c r="G53" i="18"/>
  <c r="G66" i="18"/>
  <c r="H9" i="19"/>
  <c r="J9" i="19"/>
  <c r="P9" i="19"/>
  <c r="R9" i="19"/>
  <c r="X9" i="19"/>
  <c r="Z9" i="19"/>
  <c r="AF9" i="19"/>
  <c r="D9" i="19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D19" i="22"/>
  <c r="AG7" i="22"/>
  <c r="AG9" i="19" s="1"/>
  <c r="AF7" i="22"/>
  <c r="AE7" i="22"/>
  <c r="AE9" i="19" s="1"/>
  <c r="AD7" i="22"/>
  <c r="AD9" i="19" s="1"/>
  <c r="AC7" i="22"/>
  <c r="AC9" i="19" s="1"/>
  <c r="AB7" i="22"/>
  <c r="AB9" i="19" s="1"/>
  <c r="AA7" i="22"/>
  <c r="AA9" i="19" s="1"/>
  <c r="Z7" i="22"/>
  <c r="Y7" i="22"/>
  <c r="Y9" i="19" s="1"/>
  <c r="X7" i="22"/>
  <c r="W7" i="22"/>
  <c r="W9" i="19" s="1"/>
  <c r="V7" i="22"/>
  <c r="V9" i="19" s="1"/>
  <c r="U7" i="22"/>
  <c r="U9" i="19" s="1"/>
  <c r="T7" i="22"/>
  <c r="T9" i="19" s="1"/>
  <c r="S7" i="22"/>
  <c r="S9" i="19" s="1"/>
  <c r="R7" i="22"/>
  <c r="Q7" i="22"/>
  <c r="Q9" i="19" s="1"/>
  <c r="P7" i="22"/>
  <c r="O7" i="22"/>
  <c r="O9" i="19" s="1"/>
  <c r="N7" i="22"/>
  <c r="N9" i="19" s="1"/>
  <c r="M7" i="22"/>
  <c r="M9" i="19" s="1"/>
  <c r="L7" i="22"/>
  <c r="L9" i="19" s="1"/>
  <c r="K7" i="22"/>
  <c r="K9" i="19" s="1"/>
  <c r="J7" i="22"/>
  <c r="I7" i="22"/>
  <c r="I9" i="19" s="1"/>
  <c r="H7" i="22"/>
  <c r="G7" i="22"/>
  <c r="G9" i="19" s="1"/>
  <c r="F7" i="22"/>
  <c r="F9" i="19" s="1"/>
  <c r="E7" i="22"/>
  <c r="E9" i="19" s="1"/>
  <c r="D7" i="22"/>
  <c r="C6" i="22"/>
  <c r="C5" i="22"/>
  <c r="AG4" i="22"/>
  <c r="AF4" i="22"/>
  <c r="AE4" i="22"/>
  <c r="AD4" i="22"/>
  <c r="AC4" i="22"/>
  <c r="AB4" i="22"/>
  <c r="AA4" i="22"/>
  <c r="Z4" i="22"/>
  <c r="Y4" i="22"/>
  <c r="X4" i="22"/>
  <c r="W4" i="22"/>
  <c r="V4" i="22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AG123" i="21"/>
  <c r="AG140" i="21" s="1"/>
  <c r="AF123" i="21"/>
  <c r="AF140" i="21" s="1"/>
  <c r="AE123" i="21"/>
  <c r="AE140" i="21" s="1"/>
  <c r="AD123" i="21"/>
  <c r="AD140" i="21" s="1"/>
  <c r="AC123" i="21"/>
  <c r="AC140" i="21" s="1"/>
  <c r="AB123" i="21"/>
  <c r="AB140" i="21" s="1"/>
  <c r="AA123" i="21"/>
  <c r="AA140" i="21" s="1"/>
  <c r="Z123" i="21"/>
  <c r="Z140" i="21" s="1"/>
  <c r="Y123" i="21"/>
  <c r="Y140" i="21" s="1"/>
  <c r="X123" i="21"/>
  <c r="X140" i="21" s="1"/>
  <c r="W123" i="21"/>
  <c r="W140" i="21" s="1"/>
  <c r="V123" i="21"/>
  <c r="V140" i="21" s="1"/>
  <c r="U123" i="21"/>
  <c r="U140" i="21" s="1"/>
  <c r="T123" i="21"/>
  <c r="T140" i="21" s="1"/>
  <c r="S123" i="21"/>
  <c r="S140" i="21" s="1"/>
  <c r="R123" i="21"/>
  <c r="R140" i="21" s="1"/>
  <c r="Q123" i="21"/>
  <c r="Q140" i="21" s="1"/>
  <c r="P123" i="21"/>
  <c r="P140" i="21" s="1"/>
  <c r="O123" i="21"/>
  <c r="O140" i="21" s="1"/>
  <c r="N123" i="21"/>
  <c r="N140" i="21" s="1"/>
  <c r="M123" i="21"/>
  <c r="M140" i="21" s="1"/>
  <c r="L123" i="21"/>
  <c r="L140" i="21" s="1"/>
  <c r="K123" i="21"/>
  <c r="K140" i="21" s="1"/>
  <c r="J123" i="21"/>
  <c r="J140" i="21" s="1"/>
  <c r="I123" i="21"/>
  <c r="I140" i="21" s="1"/>
  <c r="H123" i="21"/>
  <c r="H140" i="21" s="1"/>
  <c r="G123" i="21"/>
  <c r="G140" i="21" s="1"/>
  <c r="F123" i="21"/>
  <c r="F140" i="21" s="1"/>
  <c r="E123" i="21"/>
  <c r="E140" i="21" s="1"/>
  <c r="D123" i="21"/>
  <c r="D140" i="21" s="1"/>
  <c r="AG122" i="21"/>
  <c r="AG139" i="21" s="1"/>
  <c r="AF122" i="21"/>
  <c r="AF139" i="21" s="1"/>
  <c r="AE122" i="21"/>
  <c r="AE139" i="21" s="1"/>
  <c r="AD122" i="21"/>
  <c r="AD139" i="21" s="1"/>
  <c r="AC122" i="21"/>
  <c r="AC139" i="21" s="1"/>
  <c r="AB122" i="21"/>
  <c r="AB139" i="21" s="1"/>
  <c r="AA122" i="21"/>
  <c r="AA139" i="21" s="1"/>
  <c r="Z122" i="21"/>
  <c r="Z139" i="21" s="1"/>
  <c r="Y122" i="21"/>
  <c r="Y139" i="21" s="1"/>
  <c r="X122" i="21"/>
  <c r="X139" i="21" s="1"/>
  <c r="W122" i="21"/>
  <c r="W139" i="21" s="1"/>
  <c r="V122" i="21"/>
  <c r="V139" i="21" s="1"/>
  <c r="U122" i="21"/>
  <c r="U139" i="21" s="1"/>
  <c r="T122" i="21"/>
  <c r="T139" i="21" s="1"/>
  <c r="S122" i="21"/>
  <c r="S139" i="21" s="1"/>
  <c r="R122" i="21"/>
  <c r="R139" i="21" s="1"/>
  <c r="Q122" i="21"/>
  <c r="Q139" i="21" s="1"/>
  <c r="P122" i="21"/>
  <c r="P139" i="21" s="1"/>
  <c r="O122" i="21"/>
  <c r="O139" i="21" s="1"/>
  <c r="N122" i="21"/>
  <c r="N139" i="21" s="1"/>
  <c r="M122" i="21"/>
  <c r="M139" i="21" s="1"/>
  <c r="L122" i="21"/>
  <c r="L139" i="21" s="1"/>
  <c r="K122" i="21"/>
  <c r="K139" i="21" s="1"/>
  <c r="J122" i="21"/>
  <c r="J139" i="21" s="1"/>
  <c r="I122" i="21"/>
  <c r="I139" i="21" s="1"/>
  <c r="H122" i="21"/>
  <c r="H139" i="21" s="1"/>
  <c r="G122" i="21"/>
  <c r="G139" i="21" s="1"/>
  <c r="F122" i="21"/>
  <c r="F139" i="21" s="1"/>
  <c r="E122" i="21"/>
  <c r="E139" i="21" s="1"/>
  <c r="D122" i="21"/>
  <c r="D139" i="21" s="1"/>
  <c r="AG121" i="21"/>
  <c r="AG138" i="21" s="1"/>
  <c r="AF121" i="21"/>
  <c r="AF138" i="21" s="1"/>
  <c r="AE121" i="21"/>
  <c r="AE138" i="21" s="1"/>
  <c r="AD121" i="21"/>
  <c r="AD138" i="21" s="1"/>
  <c r="AC121" i="21"/>
  <c r="AC138" i="21" s="1"/>
  <c r="AB121" i="21"/>
  <c r="AB138" i="21" s="1"/>
  <c r="AA121" i="21"/>
  <c r="AA138" i="21" s="1"/>
  <c r="Z121" i="21"/>
  <c r="Z138" i="21" s="1"/>
  <c r="Y121" i="21"/>
  <c r="Y138" i="21" s="1"/>
  <c r="X121" i="21"/>
  <c r="X138" i="21" s="1"/>
  <c r="W121" i="21"/>
  <c r="W138" i="21" s="1"/>
  <c r="V121" i="21"/>
  <c r="V138" i="21" s="1"/>
  <c r="U121" i="21"/>
  <c r="U138" i="21" s="1"/>
  <c r="T121" i="21"/>
  <c r="T138" i="21" s="1"/>
  <c r="S121" i="21"/>
  <c r="S138" i="21" s="1"/>
  <c r="R121" i="21"/>
  <c r="R138" i="21" s="1"/>
  <c r="Q121" i="21"/>
  <c r="Q138" i="21" s="1"/>
  <c r="P121" i="21"/>
  <c r="P138" i="21" s="1"/>
  <c r="O121" i="21"/>
  <c r="O138" i="21" s="1"/>
  <c r="N121" i="21"/>
  <c r="N138" i="21" s="1"/>
  <c r="M121" i="21"/>
  <c r="M138" i="21" s="1"/>
  <c r="L121" i="21"/>
  <c r="L138" i="21" s="1"/>
  <c r="K121" i="21"/>
  <c r="K138" i="21" s="1"/>
  <c r="J121" i="21"/>
  <c r="J138" i="21" s="1"/>
  <c r="I121" i="21"/>
  <c r="I138" i="21" s="1"/>
  <c r="H121" i="21"/>
  <c r="H138" i="21" s="1"/>
  <c r="G121" i="21"/>
  <c r="G138" i="21" s="1"/>
  <c r="F121" i="21"/>
  <c r="F138" i="21" s="1"/>
  <c r="E121" i="21"/>
  <c r="E138" i="21" s="1"/>
  <c r="D121" i="21"/>
  <c r="D138" i="21" s="1"/>
  <c r="AG120" i="21"/>
  <c r="AG137" i="21" s="1"/>
  <c r="AF120" i="21"/>
  <c r="AF137" i="21" s="1"/>
  <c r="AE120" i="21"/>
  <c r="AE137" i="21" s="1"/>
  <c r="AD120" i="21"/>
  <c r="AD137" i="21" s="1"/>
  <c r="AC120" i="21"/>
  <c r="AC137" i="21" s="1"/>
  <c r="AB120" i="21"/>
  <c r="AB137" i="21" s="1"/>
  <c r="AA120" i="21"/>
  <c r="AA137" i="21" s="1"/>
  <c r="Z120" i="21"/>
  <c r="Z137" i="21" s="1"/>
  <c r="Y120" i="21"/>
  <c r="Y137" i="21" s="1"/>
  <c r="X120" i="21"/>
  <c r="X137" i="21" s="1"/>
  <c r="W120" i="21"/>
  <c r="W137" i="21" s="1"/>
  <c r="V120" i="21"/>
  <c r="V137" i="21" s="1"/>
  <c r="U120" i="21"/>
  <c r="U137" i="21" s="1"/>
  <c r="T120" i="21"/>
  <c r="T137" i="21" s="1"/>
  <c r="S120" i="21"/>
  <c r="S137" i="21" s="1"/>
  <c r="R120" i="21"/>
  <c r="R137" i="21" s="1"/>
  <c r="Q120" i="21"/>
  <c r="Q137" i="21" s="1"/>
  <c r="P120" i="21"/>
  <c r="P137" i="21" s="1"/>
  <c r="O120" i="21"/>
  <c r="O137" i="21" s="1"/>
  <c r="N120" i="21"/>
  <c r="N137" i="21" s="1"/>
  <c r="M120" i="21"/>
  <c r="M137" i="21" s="1"/>
  <c r="L120" i="21"/>
  <c r="L137" i="21" s="1"/>
  <c r="K120" i="21"/>
  <c r="K137" i="21" s="1"/>
  <c r="J120" i="21"/>
  <c r="J137" i="21" s="1"/>
  <c r="I120" i="21"/>
  <c r="I137" i="21" s="1"/>
  <c r="H120" i="21"/>
  <c r="H137" i="21" s="1"/>
  <c r="G120" i="21"/>
  <c r="G137" i="21" s="1"/>
  <c r="F120" i="21"/>
  <c r="F137" i="21" s="1"/>
  <c r="E120" i="21"/>
  <c r="E137" i="21" s="1"/>
  <c r="D120" i="21"/>
  <c r="D137" i="21" s="1"/>
  <c r="AG119" i="21"/>
  <c r="AG136" i="21" s="1"/>
  <c r="AF119" i="21"/>
  <c r="AF136" i="21" s="1"/>
  <c r="AE119" i="21"/>
  <c r="AE136" i="21" s="1"/>
  <c r="AD119" i="21"/>
  <c r="AD136" i="21" s="1"/>
  <c r="AC119" i="21"/>
  <c r="AC136" i="21" s="1"/>
  <c r="AB119" i="21"/>
  <c r="AB136" i="21" s="1"/>
  <c r="AA119" i="21"/>
  <c r="AA136" i="21" s="1"/>
  <c r="Z119" i="21"/>
  <c r="Z136" i="21" s="1"/>
  <c r="Y119" i="21"/>
  <c r="Y136" i="21" s="1"/>
  <c r="X119" i="21"/>
  <c r="X136" i="21" s="1"/>
  <c r="W119" i="21"/>
  <c r="W136" i="21" s="1"/>
  <c r="V119" i="21"/>
  <c r="V136" i="21" s="1"/>
  <c r="U119" i="21"/>
  <c r="U136" i="21" s="1"/>
  <c r="T119" i="21"/>
  <c r="T136" i="21" s="1"/>
  <c r="S119" i="21"/>
  <c r="S136" i="21" s="1"/>
  <c r="R119" i="21"/>
  <c r="R136" i="21" s="1"/>
  <c r="Q119" i="21"/>
  <c r="Q136" i="21" s="1"/>
  <c r="P119" i="21"/>
  <c r="P136" i="21" s="1"/>
  <c r="O119" i="21"/>
  <c r="O136" i="21" s="1"/>
  <c r="N119" i="21"/>
  <c r="N136" i="21" s="1"/>
  <c r="M119" i="21"/>
  <c r="M136" i="21" s="1"/>
  <c r="L119" i="21"/>
  <c r="L136" i="21" s="1"/>
  <c r="K119" i="21"/>
  <c r="K136" i="21" s="1"/>
  <c r="J119" i="21"/>
  <c r="J136" i="21" s="1"/>
  <c r="I119" i="21"/>
  <c r="I136" i="21" s="1"/>
  <c r="H119" i="21"/>
  <c r="H136" i="21" s="1"/>
  <c r="G119" i="21"/>
  <c r="G136" i="21" s="1"/>
  <c r="F119" i="21"/>
  <c r="F136" i="21" s="1"/>
  <c r="E119" i="21"/>
  <c r="E136" i="21" s="1"/>
  <c r="D119" i="21"/>
  <c r="D136" i="21" s="1"/>
  <c r="AG118" i="21"/>
  <c r="AG135" i="21" s="1"/>
  <c r="AF118" i="21"/>
  <c r="AF135" i="21" s="1"/>
  <c r="AF149" i="21" s="1"/>
  <c r="AE118" i="21"/>
  <c r="AE135" i="21" s="1"/>
  <c r="AE149" i="21" s="1"/>
  <c r="AD118" i="21"/>
  <c r="AD135" i="21" s="1"/>
  <c r="AC118" i="21"/>
  <c r="AC135" i="21" s="1"/>
  <c r="AB118" i="21"/>
  <c r="AB135" i="21" s="1"/>
  <c r="AA118" i="21"/>
  <c r="AA135" i="21" s="1"/>
  <c r="Z118" i="21"/>
  <c r="Z135" i="21" s="1"/>
  <c r="Y118" i="21"/>
  <c r="Y135" i="21" s="1"/>
  <c r="X118" i="21"/>
  <c r="X135" i="21" s="1"/>
  <c r="X149" i="21" s="1"/>
  <c r="W118" i="21"/>
  <c r="W135" i="21" s="1"/>
  <c r="W149" i="21" s="1"/>
  <c r="V118" i="21"/>
  <c r="V135" i="21" s="1"/>
  <c r="U118" i="21"/>
  <c r="U135" i="21" s="1"/>
  <c r="T118" i="21"/>
  <c r="T135" i="21" s="1"/>
  <c r="S118" i="21"/>
  <c r="S135" i="21" s="1"/>
  <c r="R118" i="21"/>
  <c r="R135" i="21" s="1"/>
  <c r="Q118" i="21"/>
  <c r="Q135" i="21" s="1"/>
  <c r="P118" i="21"/>
  <c r="P135" i="21" s="1"/>
  <c r="P149" i="21" s="1"/>
  <c r="O118" i="21"/>
  <c r="O135" i="21" s="1"/>
  <c r="O149" i="21" s="1"/>
  <c r="N118" i="21"/>
  <c r="N135" i="21" s="1"/>
  <c r="N149" i="21" s="1"/>
  <c r="M118" i="21"/>
  <c r="M135" i="21" s="1"/>
  <c r="L118" i="21"/>
  <c r="L135" i="21" s="1"/>
  <c r="K118" i="21"/>
  <c r="K135" i="21" s="1"/>
  <c r="J118" i="21"/>
  <c r="J135" i="21" s="1"/>
  <c r="I118" i="21"/>
  <c r="I135" i="21" s="1"/>
  <c r="H118" i="21"/>
  <c r="H135" i="21" s="1"/>
  <c r="H149" i="21" s="1"/>
  <c r="G118" i="21"/>
  <c r="G135" i="21" s="1"/>
  <c r="G149" i="21" s="1"/>
  <c r="F118" i="21"/>
  <c r="F135" i="21" s="1"/>
  <c r="F149" i="21" s="1"/>
  <c r="E118" i="21"/>
  <c r="E135" i="21" s="1"/>
  <c r="D118" i="21"/>
  <c r="D135" i="21" s="1"/>
  <c r="C104" i="21"/>
  <c r="C103" i="21"/>
  <c r="C102" i="21"/>
  <c r="C101" i="21"/>
  <c r="C100" i="21"/>
  <c r="C99" i="21"/>
  <c r="C85" i="21"/>
  <c r="C84" i="21"/>
  <c r="C83" i="21"/>
  <c r="C82" i="21"/>
  <c r="C81" i="21"/>
  <c r="C80" i="21"/>
  <c r="AG48" i="21"/>
  <c r="AG65" i="21" s="1"/>
  <c r="AF48" i="21"/>
  <c r="AF65" i="21" s="1"/>
  <c r="AE48" i="21"/>
  <c r="AE65" i="21" s="1"/>
  <c r="AD48" i="21"/>
  <c r="AD65" i="21" s="1"/>
  <c r="AC48" i="21"/>
  <c r="AC65" i="21" s="1"/>
  <c r="AB48" i="21"/>
  <c r="AB65" i="21" s="1"/>
  <c r="AA48" i="21"/>
  <c r="AA65" i="21" s="1"/>
  <c r="Z48" i="21"/>
  <c r="Z65" i="21" s="1"/>
  <c r="Y48" i="21"/>
  <c r="Y65" i="21" s="1"/>
  <c r="X48" i="21"/>
  <c r="X65" i="21" s="1"/>
  <c r="W48" i="21"/>
  <c r="W65" i="21" s="1"/>
  <c r="V48" i="21"/>
  <c r="V65" i="21" s="1"/>
  <c r="U48" i="21"/>
  <c r="U65" i="21" s="1"/>
  <c r="T48" i="21"/>
  <c r="T65" i="21" s="1"/>
  <c r="S48" i="21"/>
  <c r="S65" i="21" s="1"/>
  <c r="R48" i="21"/>
  <c r="R65" i="21" s="1"/>
  <c r="Q48" i="21"/>
  <c r="Q65" i="21" s="1"/>
  <c r="P48" i="21"/>
  <c r="P65" i="21" s="1"/>
  <c r="O48" i="21"/>
  <c r="O65" i="21" s="1"/>
  <c r="N48" i="21"/>
  <c r="N65" i="21" s="1"/>
  <c r="M48" i="21"/>
  <c r="M65" i="21" s="1"/>
  <c r="L48" i="21"/>
  <c r="L65" i="21" s="1"/>
  <c r="K48" i="21"/>
  <c r="K65" i="21" s="1"/>
  <c r="J48" i="21"/>
  <c r="J65" i="21" s="1"/>
  <c r="I48" i="21"/>
  <c r="I65" i="21" s="1"/>
  <c r="H48" i="21"/>
  <c r="H65" i="21" s="1"/>
  <c r="G48" i="21"/>
  <c r="G65" i="21" s="1"/>
  <c r="F48" i="21"/>
  <c r="F65" i="21" s="1"/>
  <c r="E48" i="21"/>
  <c r="E65" i="21" s="1"/>
  <c r="D48" i="21"/>
  <c r="D65" i="21" s="1"/>
  <c r="AG47" i="21"/>
  <c r="AG64" i="21" s="1"/>
  <c r="AF47" i="21"/>
  <c r="AF64" i="21" s="1"/>
  <c r="AE47" i="21"/>
  <c r="AE64" i="21" s="1"/>
  <c r="AD47" i="21"/>
  <c r="AD64" i="21" s="1"/>
  <c r="AC47" i="21"/>
  <c r="AC64" i="21" s="1"/>
  <c r="AB47" i="21"/>
  <c r="AB64" i="21" s="1"/>
  <c r="AA47" i="21"/>
  <c r="AA64" i="21" s="1"/>
  <c r="Z47" i="21"/>
  <c r="Z64" i="21" s="1"/>
  <c r="Y47" i="21"/>
  <c r="Y64" i="21" s="1"/>
  <c r="X47" i="21"/>
  <c r="X64" i="21" s="1"/>
  <c r="W47" i="21"/>
  <c r="W64" i="21" s="1"/>
  <c r="V47" i="21"/>
  <c r="V64" i="21" s="1"/>
  <c r="U47" i="21"/>
  <c r="U64" i="21" s="1"/>
  <c r="T47" i="21"/>
  <c r="T64" i="21" s="1"/>
  <c r="S47" i="21"/>
  <c r="S64" i="21" s="1"/>
  <c r="R47" i="21"/>
  <c r="R64" i="21" s="1"/>
  <c r="Q47" i="21"/>
  <c r="Q64" i="21" s="1"/>
  <c r="P47" i="21"/>
  <c r="P64" i="21" s="1"/>
  <c r="O47" i="21"/>
  <c r="O64" i="21" s="1"/>
  <c r="N47" i="21"/>
  <c r="N64" i="21" s="1"/>
  <c r="M47" i="21"/>
  <c r="M64" i="21" s="1"/>
  <c r="L47" i="21"/>
  <c r="L64" i="21" s="1"/>
  <c r="K47" i="21"/>
  <c r="K64" i="21" s="1"/>
  <c r="J47" i="21"/>
  <c r="J64" i="21" s="1"/>
  <c r="I47" i="21"/>
  <c r="I64" i="21" s="1"/>
  <c r="H47" i="21"/>
  <c r="H64" i="21" s="1"/>
  <c r="G47" i="21"/>
  <c r="G64" i="21" s="1"/>
  <c r="F47" i="21"/>
  <c r="F64" i="21" s="1"/>
  <c r="E47" i="21"/>
  <c r="E64" i="21" s="1"/>
  <c r="AG46" i="21"/>
  <c r="AG63" i="21" s="1"/>
  <c r="AF46" i="21"/>
  <c r="AF63" i="21" s="1"/>
  <c r="AE46" i="21"/>
  <c r="AE63" i="21" s="1"/>
  <c r="AD46" i="21"/>
  <c r="AD63" i="21" s="1"/>
  <c r="AC46" i="21"/>
  <c r="AC63" i="21" s="1"/>
  <c r="AB46" i="21"/>
  <c r="AB63" i="21" s="1"/>
  <c r="AA46" i="21"/>
  <c r="AA63" i="21" s="1"/>
  <c r="Z46" i="21"/>
  <c r="Z63" i="21" s="1"/>
  <c r="Y46" i="21"/>
  <c r="Y63" i="21" s="1"/>
  <c r="X46" i="21"/>
  <c r="X63" i="21" s="1"/>
  <c r="W46" i="21"/>
  <c r="W63" i="21" s="1"/>
  <c r="V46" i="21"/>
  <c r="V63" i="21" s="1"/>
  <c r="U46" i="21"/>
  <c r="U63" i="21" s="1"/>
  <c r="T46" i="21"/>
  <c r="T63" i="21" s="1"/>
  <c r="S46" i="21"/>
  <c r="S63" i="21" s="1"/>
  <c r="R46" i="21"/>
  <c r="R63" i="21" s="1"/>
  <c r="Q46" i="21"/>
  <c r="Q63" i="21" s="1"/>
  <c r="P46" i="21"/>
  <c r="P63" i="21" s="1"/>
  <c r="O46" i="21"/>
  <c r="O63" i="21" s="1"/>
  <c r="N46" i="21"/>
  <c r="N63" i="21" s="1"/>
  <c r="M46" i="21"/>
  <c r="M63" i="21" s="1"/>
  <c r="L46" i="21"/>
  <c r="L63" i="21" s="1"/>
  <c r="K46" i="21"/>
  <c r="K63" i="21" s="1"/>
  <c r="J46" i="21"/>
  <c r="J63" i="21" s="1"/>
  <c r="I46" i="21"/>
  <c r="I63" i="21" s="1"/>
  <c r="H46" i="21"/>
  <c r="H63" i="21" s="1"/>
  <c r="G46" i="21"/>
  <c r="G63" i="21" s="1"/>
  <c r="F46" i="21"/>
  <c r="F63" i="21" s="1"/>
  <c r="E46" i="21"/>
  <c r="E63" i="21" s="1"/>
  <c r="D46" i="21"/>
  <c r="D63" i="21" s="1"/>
  <c r="AG45" i="21"/>
  <c r="AG62" i="21" s="1"/>
  <c r="AF45" i="21"/>
  <c r="AF62" i="21" s="1"/>
  <c r="AE45" i="21"/>
  <c r="AE62" i="21" s="1"/>
  <c r="AD45" i="21"/>
  <c r="AD62" i="21" s="1"/>
  <c r="AC45" i="21"/>
  <c r="AC62" i="21" s="1"/>
  <c r="AB45" i="21"/>
  <c r="AB62" i="21" s="1"/>
  <c r="AA45" i="21"/>
  <c r="AA62" i="21" s="1"/>
  <c r="Z45" i="21"/>
  <c r="Z62" i="21" s="1"/>
  <c r="Y45" i="21"/>
  <c r="Y62" i="21" s="1"/>
  <c r="X45" i="21"/>
  <c r="X62" i="21" s="1"/>
  <c r="W45" i="21"/>
  <c r="W62" i="21" s="1"/>
  <c r="V45" i="21"/>
  <c r="V62" i="21" s="1"/>
  <c r="U45" i="21"/>
  <c r="U62" i="21" s="1"/>
  <c r="T45" i="21"/>
  <c r="T62" i="21" s="1"/>
  <c r="S45" i="21"/>
  <c r="S62" i="21" s="1"/>
  <c r="R45" i="21"/>
  <c r="R62" i="21" s="1"/>
  <c r="Q45" i="21"/>
  <c r="Q62" i="21" s="1"/>
  <c r="P45" i="21"/>
  <c r="P62" i="21" s="1"/>
  <c r="O45" i="21"/>
  <c r="O62" i="21" s="1"/>
  <c r="N45" i="21"/>
  <c r="N62" i="21" s="1"/>
  <c r="M45" i="21"/>
  <c r="M62" i="21" s="1"/>
  <c r="L45" i="21"/>
  <c r="L62" i="21" s="1"/>
  <c r="K45" i="21"/>
  <c r="K62" i="21" s="1"/>
  <c r="J45" i="21"/>
  <c r="J62" i="21" s="1"/>
  <c r="I45" i="21"/>
  <c r="I62" i="21" s="1"/>
  <c r="H45" i="21"/>
  <c r="H62" i="21" s="1"/>
  <c r="G45" i="21"/>
  <c r="G62" i="21" s="1"/>
  <c r="F45" i="21"/>
  <c r="F62" i="21" s="1"/>
  <c r="E45" i="21"/>
  <c r="E62" i="21" s="1"/>
  <c r="D45" i="21"/>
  <c r="D62" i="21" s="1"/>
  <c r="AG44" i="21"/>
  <c r="AG61" i="21" s="1"/>
  <c r="AF44" i="21"/>
  <c r="AF61" i="21" s="1"/>
  <c r="AE44" i="21"/>
  <c r="AE61" i="21" s="1"/>
  <c r="AD44" i="21"/>
  <c r="AD61" i="21" s="1"/>
  <c r="AC44" i="21"/>
  <c r="AC61" i="21" s="1"/>
  <c r="AB44" i="21"/>
  <c r="AB61" i="21" s="1"/>
  <c r="AA44" i="21"/>
  <c r="AA61" i="21" s="1"/>
  <c r="Z44" i="21"/>
  <c r="Z61" i="21" s="1"/>
  <c r="Y44" i="21"/>
  <c r="Y61" i="21" s="1"/>
  <c r="X44" i="21"/>
  <c r="X61" i="21" s="1"/>
  <c r="W44" i="21"/>
  <c r="W61" i="21" s="1"/>
  <c r="V44" i="21"/>
  <c r="V61" i="21" s="1"/>
  <c r="U44" i="21"/>
  <c r="U61" i="21" s="1"/>
  <c r="T44" i="21"/>
  <c r="T61" i="21" s="1"/>
  <c r="S44" i="21"/>
  <c r="S61" i="21" s="1"/>
  <c r="R44" i="21"/>
  <c r="R61" i="21" s="1"/>
  <c r="Q44" i="21"/>
  <c r="Q61" i="21" s="1"/>
  <c r="P44" i="21"/>
  <c r="P61" i="21" s="1"/>
  <c r="O44" i="21"/>
  <c r="O61" i="21" s="1"/>
  <c r="N44" i="21"/>
  <c r="N61" i="21" s="1"/>
  <c r="M44" i="21"/>
  <c r="M61" i="21" s="1"/>
  <c r="L44" i="21"/>
  <c r="L61" i="21" s="1"/>
  <c r="K44" i="21"/>
  <c r="K61" i="21" s="1"/>
  <c r="J44" i="21"/>
  <c r="J61" i="21" s="1"/>
  <c r="I44" i="21"/>
  <c r="I61" i="21" s="1"/>
  <c r="H44" i="21"/>
  <c r="H61" i="21" s="1"/>
  <c r="G44" i="21"/>
  <c r="G61" i="21" s="1"/>
  <c r="F44" i="21"/>
  <c r="F61" i="21" s="1"/>
  <c r="E44" i="21"/>
  <c r="E61" i="21" s="1"/>
  <c r="D44" i="21"/>
  <c r="D61" i="21" s="1"/>
  <c r="AG43" i="21"/>
  <c r="AG60" i="21" s="1"/>
  <c r="AF43" i="21"/>
  <c r="AF60" i="21" s="1"/>
  <c r="AE43" i="21"/>
  <c r="AE60" i="21" s="1"/>
  <c r="AD43" i="21"/>
  <c r="AD60" i="21" s="1"/>
  <c r="AD74" i="21" s="1"/>
  <c r="AC43" i="21"/>
  <c r="AC60" i="21" s="1"/>
  <c r="AC74" i="21" s="1"/>
  <c r="AB43" i="21"/>
  <c r="AB60" i="21" s="1"/>
  <c r="AA43" i="21"/>
  <c r="AA60" i="21" s="1"/>
  <c r="Z43" i="21"/>
  <c r="Z60" i="21" s="1"/>
  <c r="Y43" i="21"/>
  <c r="Y60" i="21" s="1"/>
  <c r="X43" i="21"/>
  <c r="X60" i="21" s="1"/>
  <c r="W43" i="21"/>
  <c r="W60" i="21" s="1"/>
  <c r="V43" i="21"/>
  <c r="V60" i="21" s="1"/>
  <c r="V74" i="21" s="1"/>
  <c r="U43" i="21"/>
  <c r="U60" i="21" s="1"/>
  <c r="U74" i="21" s="1"/>
  <c r="T43" i="21"/>
  <c r="T60" i="21" s="1"/>
  <c r="S43" i="21"/>
  <c r="S60" i="21" s="1"/>
  <c r="R43" i="21"/>
  <c r="R60" i="21" s="1"/>
  <c r="Q43" i="21"/>
  <c r="Q60" i="21" s="1"/>
  <c r="P43" i="21"/>
  <c r="P60" i="21" s="1"/>
  <c r="O43" i="21"/>
  <c r="O60" i="21" s="1"/>
  <c r="N43" i="21"/>
  <c r="N60" i="21" s="1"/>
  <c r="N74" i="21" s="1"/>
  <c r="M43" i="21"/>
  <c r="M60" i="21" s="1"/>
  <c r="M74" i="21" s="1"/>
  <c r="L43" i="21"/>
  <c r="L60" i="21" s="1"/>
  <c r="K43" i="21"/>
  <c r="K60" i="21" s="1"/>
  <c r="J43" i="21"/>
  <c r="J60" i="21" s="1"/>
  <c r="I43" i="21"/>
  <c r="I60" i="21" s="1"/>
  <c r="H43" i="21"/>
  <c r="H60" i="21" s="1"/>
  <c r="G43" i="21"/>
  <c r="G60" i="21" s="1"/>
  <c r="F43" i="21"/>
  <c r="F60" i="21" s="1"/>
  <c r="F74" i="21" s="1"/>
  <c r="E43" i="21"/>
  <c r="E60" i="21" s="1"/>
  <c r="E74" i="21" s="1"/>
  <c r="D43" i="21"/>
  <c r="D60" i="21" s="1"/>
  <c r="C29" i="21"/>
  <c r="C28" i="21"/>
  <c r="C27" i="21"/>
  <c r="C26" i="21"/>
  <c r="C25" i="21"/>
  <c r="C24" i="21"/>
  <c r="C5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7" i="10"/>
  <c r="C9" i="19" l="1"/>
  <c r="AE74" i="21"/>
  <c r="H74" i="21"/>
  <c r="P74" i="21"/>
  <c r="X74" i="21"/>
  <c r="AF74" i="21"/>
  <c r="I149" i="21"/>
  <c r="Q149" i="21"/>
  <c r="Y149" i="21"/>
  <c r="AG149" i="21"/>
  <c r="D15" i="10"/>
  <c r="D9" i="10"/>
  <c r="D10" i="10"/>
  <c r="D8" i="10"/>
  <c r="G74" i="21"/>
  <c r="I74" i="21"/>
  <c r="Q74" i="21"/>
  <c r="Y74" i="21"/>
  <c r="AG74" i="21"/>
  <c r="J149" i="21"/>
  <c r="R149" i="21"/>
  <c r="Z149" i="21"/>
  <c r="O74" i="21"/>
  <c r="R74" i="21"/>
  <c r="R153" i="21" s="1"/>
  <c r="R10" i="19" s="1"/>
  <c r="Z74" i="21"/>
  <c r="K149" i="21"/>
  <c r="S149" i="21"/>
  <c r="AA149" i="21"/>
  <c r="W74" i="21"/>
  <c r="J74" i="21"/>
  <c r="K74" i="21"/>
  <c r="S74" i="21"/>
  <c r="AA74" i="21"/>
  <c r="D149" i="21"/>
  <c r="D153" i="21" s="1"/>
  <c r="L149" i="21"/>
  <c r="T149" i="21"/>
  <c r="AB149" i="21"/>
  <c r="D74" i="21"/>
  <c r="L74" i="21"/>
  <c r="T74" i="21"/>
  <c r="AB74" i="21"/>
  <c r="E149" i="21"/>
  <c r="M149" i="21"/>
  <c r="U149" i="21"/>
  <c r="AC149" i="21"/>
  <c r="V149" i="21"/>
  <c r="AD149" i="21"/>
  <c r="I19" i="22"/>
  <c r="I12" i="22"/>
  <c r="M19" i="22"/>
  <c r="M12" i="22"/>
  <c r="U19" i="22"/>
  <c r="U12" i="22"/>
  <c r="Y19" i="22"/>
  <c r="Y12" i="22"/>
  <c r="AC19" i="22"/>
  <c r="AC12" i="22"/>
  <c r="H19" i="22"/>
  <c r="H12" i="22"/>
  <c r="L19" i="22"/>
  <c r="L12" i="22"/>
  <c r="P19" i="22"/>
  <c r="P12" i="22"/>
  <c r="T19" i="22"/>
  <c r="T12" i="22"/>
  <c r="X19" i="22"/>
  <c r="X12" i="22"/>
  <c r="AB19" i="22"/>
  <c r="AB12" i="22"/>
  <c r="AF19" i="22"/>
  <c r="AF12" i="22"/>
  <c r="E19" i="22"/>
  <c r="E12" i="22"/>
  <c r="Q19" i="22"/>
  <c r="Q12" i="22"/>
  <c r="AG19" i="22"/>
  <c r="AG12" i="22"/>
  <c r="F19" i="22"/>
  <c r="F12" i="22"/>
  <c r="J19" i="22"/>
  <c r="J12" i="22"/>
  <c r="N19" i="22"/>
  <c r="N12" i="22"/>
  <c r="R19" i="22"/>
  <c r="R12" i="22"/>
  <c r="V19" i="22"/>
  <c r="V12" i="22"/>
  <c r="Z19" i="22"/>
  <c r="Z12" i="22"/>
  <c r="AD19" i="22"/>
  <c r="AD12" i="22"/>
  <c r="G19" i="22"/>
  <c r="G12" i="22"/>
  <c r="K19" i="22"/>
  <c r="K12" i="22"/>
  <c r="O19" i="22"/>
  <c r="O12" i="22"/>
  <c r="S19" i="22"/>
  <c r="S12" i="22"/>
  <c r="W19" i="22"/>
  <c r="W12" i="22"/>
  <c r="AA19" i="22"/>
  <c r="AA12" i="22"/>
  <c r="AE19" i="22"/>
  <c r="AE12" i="22"/>
  <c r="H79" i="21"/>
  <c r="H42" i="21"/>
  <c r="H117" i="21"/>
  <c r="H98" i="21"/>
  <c r="H23" i="21"/>
  <c r="L98" i="21"/>
  <c r="L42" i="21"/>
  <c r="L79" i="21"/>
  <c r="L23" i="21"/>
  <c r="L117" i="21"/>
  <c r="P42" i="21"/>
  <c r="P117" i="21"/>
  <c r="P23" i="21"/>
  <c r="P98" i="21"/>
  <c r="P79" i="21"/>
  <c r="T117" i="21"/>
  <c r="T42" i="21"/>
  <c r="T98" i="21"/>
  <c r="T23" i="21"/>
  <c r="T79" i="21"/>
  <c r="X79" i="21"/>
  <c r="X42" i="21"/>
  <c r="X117" i="21"/>
  <c r="X98" i="21"/>
  <c r="X23" i="21"/>
  <c r="AB98" i="21"/>
  <c r="AB42" i="21"/>
  <c r="AB117" i="21"/>
  <c r="AB79" i="21"/>
  <c r="AB23" i="21"/>
  <c r="AF42" i="21"/>
  <c r="AF79" i="21"/>
  <c r="AF23" i="21"/>
  <c r="AF117" i="21"/>
  <c r="AF98" i="21"/>
  <c r="E117" i="21"/>
  <c r="E79" i="21"/>
  <c r="E98" i="21"/>
  <c r="E23" i="21"/>
  <c r="E42" i="21"/>
  <c r="I117" i="21"/>
  <c r="I79" i="21"/>
  <c r="I23" i="21"/>
  <c r="I42" i="21"/>
  <c r="I98" i="21"/>
  <c r="M117" i="21"/>
  <c r="M79" i="21"/>
  <c r="M98" i="21"/>
  <c r="M42" i="21"/>
  <c r="M23" i="21"/>
  <c r="Q117" i="21"/>
  <c r="Q79" i="21"/>
  <c r="Q98" i="21"/>
  <c r="Q23" i="21"/>
  <c r="Q42" i="21"/>
  <c r="U117" i="21"/>
  <c r="U79" i="21"/>
  <c r="U98" i="21"/>
  <c r="U23" i="21"/>
  <c r="U42" i="21"/>
  <c r="Y117" i="21"/>
  <c r="Y79" i="21"/>
  <c r="Y23" i="21"/>
  <c r="Y42" i="21"/>
  <c r="Y98" i="21"/>
  <c r="AC117" i="21"/>
  <c r="AC79" i="21"/>
  <c r="AC42" i="21"/>
  <c r="AC98" i="21"/>
  <c r="AC23" i="21"/>
  <c r="AG117" i="21"/>
  <c r="AG98" i="21"/>
  <c r="AG79" i="21"/>
  <c r="AG23" i="21"/>
  <c r="AG42" i="21"/>
  <c r="F98" i="21"/>
  <c r="F23" i="21"/>
  <c r="F79" i="21"/>
  <c r="F117" i="21"/>
  <c r="F42" i="21"/>
  <c r="J117" i="21"/>
  <c r="J23" i="21"/>
  <c r="J42" i="21"/>
  <c r="J98" i="21"/>
  <c r="J79" i="21"/>
  <c r="N79" i="21"/>
  <c r="N23" i="21"/>
  <c r="N117" i="21"/>
  <c r="N98" i="21"/>
  <c r="N42" i="21"/>
  <c r="R23" i="21"/>
  <c r="R79" i="21"/>
  <c r="R42" i="21"/>
  <c r="R117" i="21"/>
  <c r="R98" i="21"/>
  <c r="V98" i="21"/>
  <c r="V23" i="21"/>
  <c r="V117" i="21"/>
  <c r="V79" i="21"/>
  <c r="V42" i="21"/>
  <c r="Z117" i="21"/>
  <c r="Z23" i="21"/>
  <c r="Z98" i="21"/>
  <c r="Z79" i="21"/>
  <c r="Z42" i="21"/>
  <c r="AD79" i="21"/>
  <c r="AD23" i="21"/>
  <c r="AD117" i="21"/>
  <c r="AD42" i="21"/>
  <c r="AD98" i="21"/>
  <c r="I4" i="18"/>
  <c r="H66" i="18"/>
  <c r="H53" i="18"/>
  <c r="H79" i="18"/>
  <c r="I4" i="24"/>
  <c r="H16" i="24"/>
  <c r="H28" i="24"/>
  <c r="H40" i="24"/>
  <c r="G98" i="21"/>
  <c r="G117" i="21"/>
  <c r="G42" i="21"/>
  <c r="G79" i="21"/>
  <c r="G23" i="21"/>
  <c r="K98" i="21"/>
  <c r="K79" i="21"/>
  <c r="K23" i="21"/>
  <c r="K117" i="21"/>
  <c r="K42" i="21"/>
  <c r="O98" i="21"/>
  <c r="O117" i="21"/>
  <c r="O23" i="21"/>
  <c r="O79" i="21"/>
  <c r="O42" i="21"/>
  <c r="S98" i="21"/>
  <c r="S79" i="21"/>
  <c r="S42" i="21"/>
  <c r="S23" i="21"/>
  <c r="S117" i="21"/>
  <c r="W98" i="21"/>
  <c r="W42" i="21"/>
  <c r="W117" i="21"/>
  <c r="W23" i="21"/>
  <c r="W79" i="21"/>
  <c r="AA98" i="21"/>
  <c r="AA79" i="21"/>
  <c r="AA23" i="21"/>
  <c r="AA42" i="21"/>
  <c r="AA117" i="21"/>
  <c r="AE98" i="21"/>
  <c r="AE117" i="21"/>
  <c r="AE23" i="21"/>
  <c r="AE42" i="21"/>
  <c r="AE79" i="21"/>
  <c r="C136" i="21"/>
  <c r="C140" i="21"/>
  <c r="C138" i="21"/>
  <c r="C135" i="21"/>
  <c r="C139" i="21"/>
  <c r="C137" i="21"/>
  <c r="C28" i="22"/>
  <c r="C7" i="22"/>
  <c r="C62" i="21"/>
  <c r="C65" i="21"/>
  <c r="C121" i="21"/>
  <c r="C64" i="21"/>
  <c r="C63" i="21"/>
  <c r="C61" i="21"/>
  <c r="C60" i="21"/>
  <c r="C120" i="21"/>
  <c r="C46" i="21"/>
  <c r="C119" i="21"/>
  <c r="C48" i="21"/>
  <c r="C123" i="21"/>
  <c r="C44" i="21"/>
  <c r="C43" i="21"/>
  <c r="C45" i="21"/>
  <c r="C122" i="21"/>
  <c r="C47" i="21"/>
  <c r="C118" i="21"/>
  <c r="N153" i="21"/>
  <c r="N10" i="19" s="1"/>
  <c r="D13" i="10"/>
  <c r="D14" i="10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D53" i="6"/>
  <c r="C57" i="6"/>
  <c r="C41" i="6"/>
  <c r="E37" i="6"/>
  <c r="F37" i="6"/>
  <c r="C37" i="6" s="1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D37" i="6"/>
  <c r="C23" i="7"/>
  <c r="C4" i="7"/>
  <c r="C30" i="2"/>
  <c r="AG22" i="6"/>
  <c r="D4" i="7"/>
  <c r="H43" i="2"/>
  <c r="H44" i="2"/>
  <c r="H45" i="2"/>
  <c r="H64" i="2"/>
  <c r="H65" i="2"/>
  <c r="H8" i="2"/>
  <c r="H28" i="2" s="1"/>
  <c r="H5" i="6" l="1"/>
  <c r="H51" i="6" s="1"/>
  <c r="H31" i="2"/>
  <c r="H33" i="2" s="1"/>
  <c r="H37" i="2" s="1"/>
  <c r="J4" i="24"/>
  <c r="I28" i="24"/>
  <c r="I40" i="24"/>
  <c r="I16" i="24"/>
  <c r="J4" i="18"/>
  <c r="I66" i="18"/>
  <c r="I79" i="18"/>
  <c r="I53" i="18"/>
  <c r="G153" i="21"/>
  <c r="G10" i="19" s="1"/>
  <c r="K153" i="21"/>
  <c r="K10" i="19" s="1"/>
  <c r="AE153" i="21"/>
  <c r="AE10" i="19" s="1"/>
  <c r="AA153" i="21"/>
  <c r="AA10" i="19" s="1"/>
  <c r="Z153" i="21"/>
  <c r="Z10" i="19" s="1"/>
  <c r="Q153" i="21"/>
  <c r="Q10" i="19" s="1"/>
  <c r="W153" i="21"/>
  <c r="W10" i="19" s="1"/>
  <c r="H153" i="21"/>
  <c r="H10" i="19" s="1"/>
  <c r="L153" i="21"/>
  <c r="L10" i="19" s="1"/>
  <c r="F153" i="21"/>
  <c r="F10" i="19" s="1"/>
  <c r="AD153" i="21"/>
  <c r="AD10" i="19" s="1"/>
  <c r="V153" i="21"/>
  <c r="V10" i="19" s="1"/>
  <c r="J153" i="21"/>
  <c r="J10" i="19" s="1"/>
  <c r="AC153" i="21"/>
  <c r="AC10" i="19" s="1"/>
  <c r="U153" i="21"/>
  <c r="U10" i="19" s="1"/>
  <c r="M153" i="21"/>
  <c r="M10" i="19" s="1"/>
  <c r="E153" i="21"/>
  <c r="E10" i="19" s="1"/>
  <c r="AB153" i="21"/>
  <c r="AB10" i="19" s="1"/>
  <c r="P153" i="21"/>
  <c r="P10" i="19" s="1"/>
  <c r="X153" i="21"/>
  <c r="X10" i="19" s="1"/>
  <c r="AF153" i="21"/>
  <c r="AF10" i="19" s="1"/>
  <c r="O153" i="21"/>
  <c r="O10" i="19" s="1"/>
  <c r="S153" i="21"/>
  <c r="S10" i="19" s="1"/>
  <c r="Y153" i="21"/>
  <c r="Y10" i="19" s="1"/>
  <c r="I153" i="21"/>
  <c r="I10" i="19" s="1"/>
  <c r="C53" i="6"/>
  <c r="H35" i="6"/>
  <c r="H46" i="2"/>
  <c r="H66" i="2" s="1"/>
  <c r="H5" i="19" s="1"/>
  <c r="H22" i="7" l="1"/>
  <c r="H32" i="6" s="1"/>
  <c r="K4" i="18"/>
  <c r="J53" i="18"/>
  <c r="J79" i="18"/>
  <c r="J66" i="18"/>
  <c r="K4" i="24"/>
  <c r="J40" i="24"/>
  <c r="J28" i="24"/>
  <c r="J16" i="24"/>
  <c r="AG153" i="21"/>
  <c r="AG10" i="19" s="1"/>
  <c r="T153" i="21"/>
  <c r="T10" i="19" s="1"/>
  <c r="C74" i="21"/>
  <c r="H48" i="6" l="1"/>
  <c r="L4" i="24"/>
  <c r="K40" i="24"/>
  <c r="K16" i="24"/>
  <c r="K28" i="24"/>
  <c r="L4" i="18"/>
  <c r="K79" i="18"/>
  <c r="K53" i="18"/>
  <c r="K66" i="18"/>
  <c r="C149" i="21"/>
  <c r="M4" i="18" l="1"/>
  <c r="L79" i="18"/>
  <c r="L66" i="18"/>
  <c r="L53" i="18"/>
  <c r="M4" i="24"/>
  <c r="L40" i="24"/>
  <c r="L28" i="24"/>
  <c r="L16" i="24"/>
  <c r="D10" i="19"/>
  <c r="C10" i="19" s="1"/>
  <c r="C153" i="21"/>
  <c r="N4" i="24" l="1"/>
  <c r="M28" i="24"/>
  <c r="M16" i="24"/>
  <c r="M40" i="24"/>
  <c r="N4" i="18"/>
  <c r="M66" i="18"/>
  <c r="M53" i="18"/>
  <c r="M79" i="18"/>
  <c r="D5" i="9"/>
  <c r="D6" i="9"/>
  <c r="D7" i="9"/>
  <c r="D8" i="9"/>
  <c r="D4" i="9"/>
  <c r="O4" i="18" l="1"/>
  <c r="N66" i="18"/>
  <c r="N53" i="18"/>
  <c r="N79" i="18"/>
  <c r="O4" i="24"/>
  <c r="N40" i="24"/>
  <c r="N16" i="24"/>
  <c r="N28" i="24"/>
  <c r="E65" i="2"/>
  <c r="F65" i="2"/>
  <c r="G65" i="2"/>
  <c r="I65" i="2"/>
  <c r="J65" i="2"/>
  <c r="D65" i="2"/>
  <c r="E64" i="2"/>
  <c r="F64" i="2"/>
  <c r="G64" i="2"/>
  <c r="I64" i="2"/>
  <c r="J64" i="2"/>
  <c r="D64" i="2"/>
  <c r="D47" i="2"/>
  <c r="E45" i="2"/>
  <c r="F45" i="2"/>
  <c r="G45" i="2"/>
  <c r="I45" i="2"/>
  <c r="J45" i="2"/>
  <c r="D45" i="2"/>
  <c r="E43" i="2"/>
  <c r="F43" i="2"/>
  <c r="G43" i="2"/>
  <c r="I43" i="2"/>
  <c r="J43" i="2"/>
  <c r="D43" i="2"/>
  <c r="E44" i="2"/>
  <c r="F44" i="2"/>
  <c r="G44" i="2"/>
  <c r="I44" i="2"/>
  <c r="J44" i="2"/>
  <c r="D44" i="2"/>
  <c r="P4" i="24" l="1"/>
  <c r="O40" i="24"/>
  <c r="O16" i="24"/>
  <c r="O28" i="24"/>
  <c r="P4" i="18"/>
  <c r="O79" i="18"/>
  <c r="O53" i="18"/>
  <c r="O66" i="18"/>
  <c r="C49" i="2"/>
  <c r="Q4" i="18" l="1"/>
  <c r="P53" i="18"/>
  <c r="P66" i="18"/>
  <c r="P79" i="18"/>
  <c r="Q4" i="24"/>
  <c r="P28" i="24"/>
  <c r="P16" i="24"/>
  <c r="P40" i="24"/>
  <c r="C262" i="1"/>
  <c r="D45" i="24"/>
  <c r="D44" i="24"/>
  <c r="R4" i="24" l="1"/>
  <c r="Q28" i="24"/>
  <c r="Q40" i="24"/>
  <c r="Q16" i="24"/>
  <c r="R4" i="18"/>
  <c r="Q66" i="18"/>
  <c r="Q79" i="18"/>
  <c r="Q53" i="18"/>
  <c r="D216" i="1"/>
  <c r="E43" i="24" s="1"/>
  <c r="D43" i="24"/>
  <c r="D214" i="1"/>
  <c r="E41" i="24" s="1"/>
  <c r="D215" i="1"/>
  <c r="E42" i="24" s="1"/>
  <c r="D42" i="24"/>
  <c r="D219" i="1"/>
  <c r="E46" i="24" s="1"/>
  <c r="D46" i="24"/>
  <c r="D217" i="1"/>
  <c r="E44" i="24" s="1"/>
  <c r="D218" i="1"/>
  <c r="E45" i="24" s="1"/>
  <c r="AB210" i="1"/>
  <c r="AC81" i="23" s="1"/>
  <c r="W210" i="1"/>
  <c r="X81" i="23" s="1"/>
  <c r="R210" i="1"/>
  <c r="S81" i="23" s="1"/>
  <c r="M210" i="1"/>
  <c r="N81" i="23" s="1"/>
  <c r="H210" i="1"/>
  <c r="I81" i="23" s="1"/>
  <c r="C210" i="1"/>
  <c r="D81" i="23" s="1"/>
  <c r="D306" i="1"/>
  <c r="D305" i="1"/>
  <c r="E305" i="1" s="1"/>
  <c r="F305" i="1" s="1"/>
  <c r="G305" i="1" s="1"/>
  <c r="H305" i="1" s="1"/>
  <c r="I305" i="1" s="1"/>
  <c r="J305" i="1" s="1"/>
  <c r="K305" i="1" s="1"/>
  <c r="L305" i="1" s="1"/>
  <c r="M305" i="1" s="1"/>
  <c r="N305" i="1" s="1"/>
  <c r="O305" i="1" s="1"/>
  <c r="P305" i="1" s="1"/>
  <c r="Q305" i="1" s="1"/>
  <c r="R305" i="1" s="1"/>
  <c r="S305" i="1" s="1"/>
  <c r="T305" i="1" s="1"/>
  <c r="U305" i="1" s="1"/>
  <c r="V305" i="1" s="1"/>
  <c r="W305" i="1" s="1"/>
  <c r="X305" i="1" s="1"/>
  <c r="Y305" i="1" s="1"/>
  <c r="Z305" i="1" s="1"/>
  <c r="AA305" i="1" s="1"/>
  <c r="AB305" i="1" s="1"/>
  <c r="AC305" i="1" s="1"/>
  <c r="AD305" i="1" s="1"/>
  <c r="AE305" i="1" s="1"/>
  <c r="AF305" i="1" s="1"/>
  <c r="AG305" i="1" s="1"/>
  <c r="AH305" i="1" s="1"/>
  <c r="AI305" i="1" s="1"/>
  <c r="AJ305" i="1" s="1"/>
  <c r="AK305" i="1" s="1"/>
  <c r="AL305" i="1" s="1"/>
  <c r="AM305" i="1" s="1"/>
  <c r="AN305" i="1" s="1"/>
  <c r="AO305" i="1" s="1"/>
  <c r="AP305" i="1" s="1"/>
  <c r="D304" i="1"/>
  <c r="E304" i="1" s="1"/>
  <c r="F304" i="1" s="1"/>
  <c r="G304" i="1" s="1"/>
  <c r="H304" i="1" s="1"/>
  <c r="I304" i="1" s="1"/>
  <c r="J304" i="1" s="1"/>
  <c r="K304" i="1" s="1"/>
  <c r="L304" i="1" s="1"/>
  <c r="M304" i="1" s="1"/>
  <c r="N304" i="1" s="1"/>
  <c r="O304" i="1" s="1"/>
  <c r="P304" i="1" s="1"/>
  <c r="Q304" i="1" s="1"/>
  <c r="R304" i="1" s="1"/>
  <c r="S304" i="1" s="1"/>
  <c r="T304" i="1" s="1"/>
  <c r="U304" i="1" s="1"/>
  <c r="V304" i="1" s="1"/>
  <c r="W304" i="1" s="1"/>
  <c r="X304" i="1" s="1"/>
  <c r="Y304" i="1" s="1"/>
  <c r="Z304" i="1" s="1"/>
  <c r="AA304" i="1" s="1"/>
  <c r="AB304" i="1" s="1"/>
  <c r="AC304" i="1" s="1"/>
  <c r="AD304" i="1" s="1"/>
  <c r="AE304" i="1" s="1"/>
  <c r="AF304" i="1" s="1"/>
  <c r="AG304" i="1" s="1"/>
  <c r="AH304" i="1" s="1"/>
  <c r="AI304" i="1" s="1"/>
  <c r="AJ304" i="1" s="1"/>
  <c r="AK304" i="1" s="1"/>
  <c r="AL304" i="1" s="1"/>
  <c r="AM304" i="1" s="1"/>
  <c r="AN304" i="1" s="1"/>
  <c r="AO304" i="1" s="1"/>
  <c r="AP304" i="1" s="1"/>
  <c r="D183" i="1"/>
  <c r="D182" i="1"/>
  <c r="E85" i="18" s="1"/>
  <c r="D181" i="1"/>
  <c r="E84" i="18" s="1"/>
  <c r="D179" i="1"/>
  <c r="E82" i="18" s="1"/>
  <c r="D178" i="1"/>
  <c r="E81" i="18" s="1"/>
  <c r="D177" i="1"/>
  <c r="E83" i="18"/>
  <c r="S4" i="18" l="1"/>
  <c r="R79" i="18"/>
  <c r="R66" i="18"/>
  <c r="R53" i="18"/>
  <c r="S4" i="24"/>
  <c r="R16" i="24"/>
  <c r="R40" i="24"/>
  <c r="R28" i="24"/>
  <c r="E214" i="1"/>
  <c r="F41" i="24" s="1"/>
  <c r="I210" i="1"/>
  <c r="J81" i="23" s="1"/>
  <c r="I12" i="19"/>
  <c r="AC210" i="1"/>
  <c r="AD81" i="23" s="1"/>
  <c r="AC12" i="19"/>
  <c r="D47" i="24"/>
  <c r="E177" i="1"/>
  <c r="E80" i="18"/>
  <c r="N210" i="1"/>
  <c r="O81" i="23" s="1"/>
  <c r="N12" i="19"/>
  <c r="E219" i="1"/>
  <c r="F46" i="24" s="1"/>
  <c r="E183" i="1"/>
  <c r="E86" i="18"/>
  <c r="S210" i="1"/>
  <c r="T81" i="23" s="1"/>
  <c r="S12" i="19"/>
  <c r="D12" i="19"/>
  <c r="X210" i="1"/>
  <c r="Y81" i="23" s="1"/>
  <c r="X12" i="19"/>
  <c r="E218" i="1"/>
  <c r="F45" i="24" s="1"/>
  <c r="E217" i="1"/>
  <c r="F44" i="24" s="1"/>
  <c r="E215" i="1"/>
  <c r="F42" i="24" s="1"/>
  <c r="E216" i="1"/>
  <c r="F43" i="24" s="1"/>
  <c r="E179" i="1"/>
  <c r="E181" i="1"/>
  <c r="E178" i="1"/>
  <c r="D210" i="1"/>
  <c r="E81" i="23" s="1"/>
  <c r="E306" i="1"/>
  <c r="F306" i="1" s="1"/>
  <c r="G306" i="1" s="1"/>
  <c r="H306" i="1" s="1"/>
  <c r="I306" i="1" s="1"/>
  <c r="J306" i="1" s="1"/>
  <c r="K306" i="1" s="1"/>
  <c r="L306" i="1" s="1"/>
  <c r="M306" i="1" s="1"/>
  <c r="N306" i="1" s="1"/>
  <c r="O306" i="1" s="1"/>
  <c r="P306" i="1" s="1"/>
  <c r="Q306" i="1" s="1"/>
  <c r="R306" i="1" s="1"/>
  <c r="S306" i="1" s="1"/>
  <c r="T306" i="1" s="1"/>
  <c r="U306" i="1" s="1"/>
  <c r="V306" i="1" s="1"/>
  <c r="W306" i="1" s="1"/>
  <c r="X306" i="1" s="1"/>
  <c r="Y306" i="1" s="1"/>
  <c r="Z306" i="1" s="1"/>
  <c r="AA306" i="1" s="1"/>
  <c r="AB306" i="1" s="1"/>
  <c r="AC306" i="1" s="1"/>
  <c r="AD306" i="1" s="1"/>
  <c r="AE306" i="1" s="1"/>
  <c r="AF306" i="1" s="1"/>
  <c r="AG306" i="1" s="1"/>
  <c r="AH306" i="1" s="1"/>
  <c r="AI306" i="1" s="1"/>
  <c r="AJ306" i="1" s="1"/>
  <c r="AK306" i="1" s="1"/>
  <c r="AL306" i="1" s="1"/>
  <c r="AM306" i="1" s="1"/>
  <c r="AN306" i="1" s="1"/>
  <c r="AO306" i="1" s="1"/>
  <c r="AP306" i="1" s="1"/>
  <c r="E182" i="1"/>
  <c r="D127" i="1"/>
  <c r="DJ255" i="1"/>
  <c r="DK255" i="1" s="1"/>
  <c r="DL255" i="1" s="1"/>
  <c r="DM255" i="1" s="1"/>
  <c r="DN255" i="1" s="1"/>
  <c r="DO255" i="1" s="1"/>
  <c r="DP255" i="1" s="1"/>
  <c r="DQ255" i="1" s="1"/>
  <c r="DR255" i="1" s="1"/>
  <c r="DJ254" i="1"/>
  <c r="DK254" i="1" s="1"/>
  <c r="DL254" i="1" s="1"/>
  <c r="DM254" i="1" s="1"/>
  <c r="DN254" i="1" s="1"/>
  <c r="DO254" i="1" s="1"/>
  <c r="DP254" i="1" s="1"/>
  <c r="DQ254" i="1" s="1"/>
  <c r="DR254" i="1" s="1"/>
  <c r="CZ255" i="1"/>
  <c r="DA255" i="1" s="1"/>
  <c r="DB255" i="1" s="1"/>
  <c r="DC255" i="1" s="1"/>
  <c r="DD255" i="1" s="1"/>
  <c r="DE255" i="1" s="1"/>
  <c r="DF255" i="1" s="1"/>
  <c r="DG255" i="1" s="1"/>
  <c r="DH255" i="1" s="1"/>
  <c r="CZ254" i="1"/>
  <c r="DA254" i="1" s="1"/>
  <c r="DB254" i="1" s="1"/>
  <c r="DC254" i="1" s="1"/>
  <c r="DD254" i="1" s="1"/>
  <c r="DE254" i="1" s="1"/>
  <c r="DF254" i="1" s="1"/>
  <c r="DG254" i="1" s="1"/>
  <c r="DH254" i="1" s="1"/>
  <c r="CP256" i="1"/>
  <c r="CQ256" i="1" s="1"/>
  <c r="CR256" i="1" s="1"/>
  <c r="CS256" i="1" s="1"/>
  <c r="CT256" i="1" s="1"/>
  <c r="CU256" i="1" s="1"/>
  <c r="CV256" i="1" s="1"/>
  <c r="CW256" i="1" s="1"/>
  <c r="CX256" i="1" s="1"/>
  <c r="CP255" i="1"/>
  <c r="CQ255" i="1" s="1"/>
  <c r="CR255" i="1" s="1"/>
  <c r="CS255" i="1" s="1"/>
  <c r="CT255" i="1" s="1"/>
  <c r="CU255" i="1" s="1"/>
  <c r="CV255" i="1" s="1"/>
  <c r="CW255" i="1" s="1"/>
  <c r="CX255" i="1" s="1"/>
  <c r="CP254" i="1"/>
  <c r="CQ254" i="1" s="1"/>
  <c r="CR254" i="1" s="1"/>
  <c r="CS254" i="1" s="1"/>
  <c r="CT254" i="1" s="1"/>
  <c r="CU254" i="1" s="1"/>
  <c r="CV254" i="1" s="1"/>
  <c r="CW254" i="1" s="1"/>
  <c r="CX254" i="1" s="1"/>
  <c r="CF259" i="1"/>
  <c r="CG259" i="1" s="1"/>
  <c r="CH259" i="1" s="1"/>
  <c r="CI259" i="1" s="1"/>
  <c r="CJ259" i="1" s="1"/>
  <c r="CK259" i="1" s="1"/>
  <c r="CL259" i="1" s="1"/>
  <c r="CM259" i="1" s="1"/>
  <c r="CN259" i="1" s="1"/>
  <c r="CF256" i="1"/>
  <c r="CG256" i="1" s="1"/>
  <c r="CH256" i="1" s="1"/>
  <c r="CI256" i="1" s="1"/>
  <c r="CJ256" i="1" s="1"/>
  <c r="CK256" i="1" s="1"/>
  <c r="CL256" i="1" s="1"/>
  <c r="CM256" i="1" s="1"/>
  <c r="CN256" i="1" s="1"/>
  <c r="CF255" i="1"/>
  <c r="CG255" i="1" s="1"/>
  <c r="CH255" i="1" s="1"/>
  <c r="CI255" i="1" s="1"/>
  <c r="CJ255" i="1" s="1"/>
  <c r="CK255" i="1" s="1"/>
  <c r="CL255" i="1" s="1"/>
  <c r="CM255" i="1" s="1"/>
  <c r="CN255" i="1" s="1"/>
  <c r="CF254" i="1"/>
  <c r="CG254" i="1" s="1"/>
  <c r="CH254" i="1" s="1"/>
  <c r="CI254" i="1" s="1"/>
  <c r="CJ254" i="1" s="1"/>
  <c r="CK254" i="1" s="1"/>
  <c r="CL254" i="1" s="1"/>
  <c r="CM254" i="1" s="1"/>
  <c r="CN254" i="1" s="1"/>
  <c r="BV259" i="1"/>
  <c r="BW259" i="1" s="1"/>
  <c r="BX259" i="1" s="1"/>
  <c r="BY259" i="1" s="1"/>
  <c r="BZ259" i="1" s="1"/>
  <c r="CA259" i="1" s="1"/>
  <c r="CB259" i="1" s="1"/>
  <c r="CC259" i="1" s="1"/>
  <c r="CD259" i="1" s="1"/>
  <c r="BV258" i="1"/>
  <c r="BW258" i="1" s="1"/>
  <c r="BX258" i="1" s="1"/>
  <c r="BY258" i="1" s="1"/>
  <c r="BZ258" i="1" s="1"/>
  <c r="CA258" i="1" s="1"/>
  <c r="CB258" i="1" s="1"/>
  <c r="CC258" i="1" s="1"/>
  <c r="CD258" i="1" s="1"/>
  <c r="BV257" i="1"/>
  <c r="BW257" i="1" s="1"/>
  <c r="BX257" i="1" s="1"/>
  <c r="BY257" i="1" s="1"/>
  <c r="BZ257" i="1" s="1"/>
  <c r="CA257" i="1" s="1"/>
  <c r="CB257" i="1" s="1"/>
  <c r="CC257" i="1" s="1"/>
  <c r="CD257" i="1" s="1"/>
  <c r="BV256" i="1"/>
  <c r="BW256" i="1" s="1"/>
  <c r="BX256" i="1" s="1"/>
  <c r="BY256" i="1" s="1"/>
  <c r="BZ256" i="1" s="1"/>
  <c r="CA256" i="1" s="1"/>
  <c r="CB256" i="1" s="1"/>
  <c r="CC256" i="1" s="1"/>
  <c r="CD256" i="1" s="1"/>
  <c r="BV255" i="1"/>
  <c r="BW255" i="1" s="1"/>
  <c r="BX255" i="1" s="1"/>
  <c r="BY255" i="1" s="1"/>
  <c r="BZ255" i="1" s="1"/>
  <c r="CA255" i="1" s="1"/>
  <c r="CB255" i="1" s="1"/>
  <c r="CC255" i="1" s="1"/>
  <c r="CD255" i="1" s="1"/>
  <c r="BV254" i="1"/>
  <c r="BW254" i="1" s="1"/>
  <c r="BX254" i="1" s="1"/>
  <c r="BY254" i="1" s="1"/>
  <c r="BZ254" i="1" s="1"/>
  <c r="CA254" i="1" s="1"/>
  <c r="CB254" i="1" s="1"/>
  <c r="CC254" i="1" s="1"/>
  <c r="CD254" i="1" s="1"/>
  <c r="BL259" i="1"/>
  <c r="BM259" i="1" s="1"/>
  <c r="BN259" i="1" s="1"/>
  <c r="BO259" i="1" s="1"/>
  <c r="BP259" i="1" s="1"/>
  <c r="BQ259" i="1" s="1"/>
  <c r="BR259" i="1" s="1"/>
  <c r="BS259" i="1" s="1"/>
  <c r="BT259" i="1" s="1"/>
  <c r="BL258" i="1"/>
  <c r="BM258" i="1" s="1"/>
  <c r="BN258" i="1" s="1"/>
  <c r="BO258" i="1" s="1"/>
  <c r="BP258" i="1" s="1"/>
  <c r="BQ258" i="1" s="1"/>
  <c r="BR258" i="1" s="1"/>
  <c r="BS258" i="1" s="1"/>
  <c r="BT258" i="1" s="1"/>
  <c r="BL257" i="1"/>
  <c r="BM257" i="1" s="1"/>
  <c r="BN257" i="1" s="1"/>
  <c r="BO257" i="1" s="1"/>
  <c r="BP257" i="1" s="1"/>
  <c r="BQ257" i="1" s="1"/>
  <c r="BR257" i="1" s="1"/>
  <c r="BS257" i="1" s="1"/>
  <c r="BT257" i="1" s="1"/>
  <c r="BL256" i="1"/>
  <c r="BM256" i="1" s="1"/>
  <c r="BN256" i="1" s="1"/>
  <c r="BO256" i="1" s="1"/>
  <c r="BP256" i="1" s="1"/>
  <c r="BQ256" i="1" s="1"/>
  <c r="BR256" i="1" s="1"/>
  <c r="BS256" i="1" s="1"/>
  <c r="BT256" i="1" s="1"/>
  <c r="BL255" i="1"/>
  <c r="BM255" i="1" s="1"/>
  <c r="BN255" i="1" s="1"/>
  <c r="BO255" i="1" s="1"/>
  <c r="BP255" i="1" s="1"/>
  <c r="BQ255" i="1" s="1"/>
  <c r="BR255" i="1" s="1"/>
  <c r="BS255" i="1" s="1"/>
  <c r="BT255" i="1" s="1"/>
  <c r="BL254" i="1"/>
  <c r="BM254" i="1" s="1"/>
  <c r="BN254" i="1" s="1"/>
  <c r="BO254" i="1" s="1"/>
  <c r="BP254" i="1" s="1"/>
  <c r="BQ254" i="1" s="1"/>
  <c r="BR254" i="1" s="1"/>
  <c r="BS254" i="1" s="1"/>
  <c r="BT254" i="1" s="1"/>
  <c r="BB259" i="1"/>
  <c r="BC259" i="1" s="1"/>
  <c r="BD259" i="1" s="1"/>
  <c r="BE259" i="1" s="1"/>
  <c r="BF259" i="1" s="1"/>
  <c r="BG259" i="1" s="1"/>
  <c r="BH259" i="1" s="1"/>
  <c r="BI259" i="1" s="1"/>
  <c r="BJ259" i="1" s="1"/>
  <c r="BB258" i="1"/>
  <c r="BC258" i="1" s="1"/>
  <c r="BD258" i="1" s="1"/>
  <c r="BE258" i="1" s="1"/>
  <c r="BF258" i="1" s="1"/>
  <c r="BG258" i="1" s="1"/>
  <c r="BH258" i="1" s="1"/>
  <c r="BI258" i="1" s="1"/>
  <c r="BJ258" i="1" s="1"/>
  <c r="BB257" i="1"/>
  <c r="BC257" i="1" s="1"/>
  <c r="BD257" i="1" s="1"/>
  <c r="BE257" i="1" s="1"/>
  <c r="BF257" i="1" s="1"/>
  <c r="BG257" i="1" s="1"/>
  <c r="BH257" i="1" s="1"/>
  <c r="BI257" i="1" s="1"/>
  <c r="BJ257" i="1" s="1"/>
  <c r="BB256" i="1"/>
  <c r="BC256" i="1" s="1"/>
  <c r="BD256" i="1" s="1"/>
  <c r="BE256" i="1" s="1"/>
  <c r="BF256" i="1" s="1"/>
  <c r="BG256" i="1" s="1"/>
  <c r="BH256" i="1" s="1"/>
  <c r="BI256" i="1" s="1"/>
  <c r="BJ256" i="1" s="1"/>
  <c r="BB255" i="1"/>
  <c r="BC255" i="1" s="1"/>
  <c r="BD255" i="1" s="1"/>
  <c r="BE255" i="1" s="1"/>
  <c r="BF255" i="1" s="1"/>
  <c r="BG255" i="1" s="1"/>
  <c r="BH255" i="1" s="1"/>
  <c r="BI255" i="1" s="1"/>
  <c r="BJ255" i="1" s="1"/>
  <c r="BB254" i="1"/>
  <c r="BC254" i="1" s="1"/>
  <c r="BD254" i="1" s="1"/>
  <c r="BE254" i="1" s="1"/>
  <c r="BF254" i="1" s="1"/>
  <c r="BG254" i="1" s="1"/>
  <c r="BH254" i="1" s="1"/>
  <c r="BI254" i="1" s="1"/>
  <c r="BJ254" i="1" s="1"/>
  <c r="AR259" i="1"/>
  <c r="AS259" i="1" s="1"/>
  <c r="AT259" i="1" s="1"/>
  <c r="AU259" i="1" s="1"/>
  <c r="AV259" i="1" s="1"/>
  <c r="AW259" i="1" s="1"/>
  <c r="AX259" i="1" s="1"/>
  <c r="AY259" i="1" s="1"/>
  <c r="AZ259" i="1" s="1"/>
  <c r="AR258" i="1"/>
  <c r="AS258" i="1" s="1"/>
  <c r="AT258" i="1" s="1"/>
  <c r="AU258" i="1" s="1"/>
  <c r="AV258" i="1" s="1"/>
  <c r="AW258" i="1" s="1"/>
  <c r="AX258" i="1" s="1"/>
  <c r="AY258" i="1" s="1"/>
  <c r="AZ258" i="1" s="1"/>
  <c r="AR257" i="1"/>
  <c r="AS257" i="1" s="1"/>
  <c r="AT257" i="1" s="1"/>
  <c r="AU257" i="1" s="1"/>
  <c r="AV257" i="1" s="1"/>
  <c r="AW257" i="1" s="1"/>
  <c r="AX257" i="1" s="1"/>
  <c r="AY257" i="1" s="1"/>
  <c r="AZ257" i="1" s="1"/>
  <c r="AR256" i="1"/>
  <c r="AS256" i="1" s="1"/>
  <c r="AT256" i="1" s="1"/>
  <c r="AU256" i="1" s="1"/>
  <c r="AV256" i="1" s="1"/>
  <c r="AW256" i="1" s="1"/>
  <c r="AX256" i="1" s="1"/>
  <c r="AY256" i="1" s="1"/>
  <c r="AZ256" i="1" s="1"/>
  <c r="AR255" i="1"/>
  <c r="AS255" i="1" s="1"/>
  <c r="AT255" i="1" s="1"/>
  <c r="AU255" i="1" s="1"/>
  <c r="AV255" i="1" s="1"/>
  <c r="AW255" i="1" s="1"/>
  <c r="AX255" i="1" s="1"/>
  <c r="AY255" i="1" s="1"/>
  <c r="AZ255" i="1" s="1"/>
  <c r="AR254" i="1"/>
  <c r="AS254" i="1" s="1"/>
  <c r="AT254" i="1" s="1"/>
  <c r="AU254" i="1" s="1"/>
  <c r="AV254" i="1" s="1"/>
  <c r="AW254" i="1" s="1"/>
  <c r="AX254" i="1" s="1"/>
  <c r="AY254" i="1" s="1"/>
  <c r="AZ254" i="1" s="1"/>
  <c r="AH259" i="1"/>
  <c r="AI259" i="1" s="1"/>
  <c r="AJ259" i="1" s="1"/>
  <c r="AK259" i="1" s="1"/>
  <c r="AL259" i="1" s="1"/>
  <c r="AM259" i="1" s="1"/>
  <c r="AN259" i="1" s="1"/>
  <c r="AO259" i="1" s="1"/>
  <c r="AP259" i="1" s="1"/>
  <c r="AH258" i="1"/>
  <c r="AI258" i="1" s="1"/>
  <c r="AJ258" i="1" s="1"/>
  <c r="AK258" i="1" s="1"/>
  <c r="AL258" i="1" s="1"/>
  <c r="AM258" i="1" s="1"/>
  <c r="AN258" i="1" s="1"/>
  <c r="AO258" i="1" s="1"/>
  <c r="AP258" i="1" s="1"/>
  <c r="AH257" i="1"/>
  <c r="AI257" i="1" s="1"/>
  <c r="AJ257" i="1" s="1"/>
  <c r="AK257" i="1" s="1"/>
  <c r="AL257" i="1" s="1"/>
  <c r="AM257" i="1" s="1"/>
  <c r="AN257" i="1" s="1"/>
  <c r="AO257" i="1" s="1"/>
  <c r="AP257" i="1" s="1"/>
  <c r="AH256" i="1"/>
  <c r="AI256" i="1" s="1"/>
  <c r="AJ256" i="1" s="1"/>
  <c r="AK256" i="1" s="1"/>
  <c r="AL256" i="1" s="1"/>
  <c r="AM256" i="1" s="1"/>
  <c r="AN256" i="1" s="1"/>
  <c r="AO256" i="1" s="1"/>
  <c r="AP256" i="1" s="1"/>
  <c r="AH255" i="1"/>
  <c r="AI255" i="1" s="1"/>
  <c r="AJ255" i="1" s="1"/>
  <c r="AK255" i="1" s="1"/>
  <c r="AL255" i="1" s="1"/>
  <c r="AM255" i="1" s="1"/>
  <c r="AN255" i="1" s="1"/>
  <c r="AO255" i="1" s="1"/>
  <c r="AP255" i="1" s="1"/>
  <c r="AH254" i="1"/>
  <c r="AI254" i="1" s="1"/>
  <c r="AJ254" i="1" s="1"/>
  <c r="AK254" i="1" s="1"/>
  <c r="AL254" i="1" s="1"/>
  <c r="AM254" i="1" s="1"/>
  <c r="AN254" i="1" s="1"/>
  <c r="AO254" i="1" s="1"/>
  <c r="AP254" i="1" s="1"/>
  <c r="X259" i="1"/>
  <c r="Y259" i="1" s="1"/>
  <c r="Z259" i="1" s="1"/>
  <c r="AA259" i="1" s="1"/>
  <c r="AB259" i="1" s="1"/>
  <c r="AC259" i="1" s="1"/>
  <c r="AD259" i="1" s="1"/>
  <c r="AE259" i="1" s="1"/>
  <c r="AF259" i="1" s="1"/>
  <c r="X258" i="1"/>
  <c r="Y258" i="1" s="1"/>
  <c r="Z258" i="1" s="1"/>
  <c r="AA258" i="1" s="1"/>
  <c r="AB258" i="1" s="1"/>
  <c r="AC258" i="1" s="1"/>
  <c r="AD258" i="1" s="1"/>
  <c r="AE258" i="1" s="1"/>
  <c r="AF258" i="1" s="1"/>
  <c r="X257" i="1"/>
  <c r="Y257" i="1" s="1"/>
  <c r="Z257" i="1" s="1"/>
  <c r="AA257" i="1" s="1"/>
  <c r="AB257" i="1" s="1"/>
  <c r="AC257" i="1" s="1"/>
  <c r="AD257" i="1" s="1"/>
  <c r="AE257" i="1" s="1"/>
  <c r="AF257" i="1" s="1"/>
  <c r="X256" i="1"/>
  <c r="Y256" i="1" s="1"/>
  <c r="Z256" i="1" s="1"/>
  <c r="AA256" i="1" s="1"/>
  <c r="AB256" i="1" s="1"/>
  <c r="AC256" i="1" s="1"/>
  <c r="AD256" i="1" s="1"/>
  <c r="AE256" i="1" s="1"/>
  <c r="AF256" i="1" s="1"/>
  <c r="X255" i="1"/>
  <c r="Y255" i="1" s="1"/>
  <c r="Z255" i="1" s="1"/>
  <c r="AA255" i="1" s="1"/>
  <c r="AB255" i="1" s="1"/>
  <c r="AC255" i="1" s="1"/>
  <c r="AD255" i="1" s="1"/>
  <c r="AE255" i="1" s="1"/>
  <c r="AF255" i="1" s="1"/>
  <c r="X254" i="1"/>
  <c r="Y254" i="1" s="1"/>
  <c r="Z254" i="1" s="1"/>
  <c r="AA254" i="1" s="1"/>
  <c r="AB254" i="1" s="1"/>
  <c r="AC254" i="1" s="1"/>
  <c r="AD254" i="1" s="1"/>
  <c r="AE254" i="1" s="1"/>
  <c r="AF254" i="1" s="1"/>
  <c r="N259" i="1"/>
  <c r="O259" i="1" s="1"/>
  <c r="P259" i="1" s="1"/>
  <c r="Q259" i="1" s="1"/>
  <c r="R259" i="1" s="1"/>
  <c r="S259" i="1" s="1"/>
  <c r="T259" i="1" s="1"/>
  <c r="U259" i="1" s="1"/>
  <c r="V259" i="1" s="1"/>
  <c r="N258" i="1"/>
  <c r="O258" i="1" s="1"/>
  <c r="P258" i="1" s="1"/>
  <c r="Q258" i="1" s="1"/>
  <c r="R258" i="1" s="1"/>
  <c r="S258" i="1" s="1"/>
  <c r="T258" i="1" s="1"/>
  <c r="U258" i="1" s="1"/>
  <c r="V258" i="1" s="1"/>
  <c r="N257" i="1"/>
  <c r="O257" i="1" s="1"/>
  <c r="P257" i="1" s="1"/>
  <c r="Q257" i="1" s="1"/>
  <c r="R257" i="1" s="1"/>
  <c r="S257" i="1" s="1"/>
  <c r="T257" i="1" s="1"/>
  <c r="U257" i="1" s="1"/>
  <c r="V257" i="1" s="1"/>
  <c r="N256" i="1"/>
  <c r="O256" i="1" s="1"/>
  <c r="P256" i="1" s="1"/>
  <c r="Q256" i="1" s="1"/>
  <c r="R256" i="1" s="1"/>
  <c r="S256" i="1" s="1"/>
  <c r="T256" i="1" s="1"/>
  <c r="U256" i="1" s="1"/>
  <c r="V256" i="1" s="1"/>
  <c r="N255" i="1"/>
  <c r="O255" i="1" s="1"/>
  <c r="P255" i="1" s="1"/>
  <c r="Q255" i="1" s="1"/>
  <c r="R255" i="1" s="1"/>
  <c r="S255" i="1" s="1"/>
  <c r="T255" i="1" s="1"/>
  <c r="U255" i="1" s="1"/>
  <c r="V255" i="1" s="1"/>
  <c r="N254" i="1"/>
  <c r="O254" i="1" s="1"/>
  <c r="P254" i="1" s="1"/>
  <c r="Q254" i="1" s="1"/>
  <c r="R254" i="1" s="1"/>
  <c r="S254" i="1" s="1"/>
  <c r="T254" i="1" s="1"/>
  <c r="U254" i="1" s="1"/>
  <c r="V254" i="1" s="1"/>
  <c r="D259" i="1"/>
  <c r="E259" i="1" s="1"/>
  <c r="F259" i="1" s="1"/>
  <c r="G259" i="1" s="1"/>
  <c r="H259" i="1" s="1"/>
  <c r="I259" i="1" s="1"/>
  <c r="J259" i="1" s="1"/>
  <c r="K259" i="1" s="1"/>
  <c r="L259" i="1" s="1"/>
  <c r="D258" i="1"/>
  <c r="E258" i="1" s="1"/>
  <c r="F258" i="1" s="1"/>
  <c r="G258" i="1" s="1"/>
  <c r="H258" i="1" s="1"/>
  <c r="I258" i="1" s="1"/>
  <c r="J258" i="1" s="1"/>
  <c r="K258" i="1" s="1"/>
  <c r="L258" i="1" s="1"/>
  <c r="D257" i="1"/>
  <c r="E257" i="1" s="1"/>
  <c r="F257" i="1" s="1"/>
  <c r="G257" i="1" s="1"/>
  <c r="H257" i="1" s="1"/>
  <c r="I257" i="1" s="1"/>
  <c r="J257" i="1" s="1"/>
  <c r="K257" i="1" s="1"/>
  <c r="L257" i="1" s="1"/>
  <c r="D256" i="1"/>
  <c r="E256" i="1" s="1"/>
  <c r="F256" i="1" s="1"/>
  <c r="G256" i="1" s="1"/>
  <c r="H256" i="1" s="1"/>
  <c r="I256" i="1" s="1"/>
  <c r="J256" i="1" s="1"/>
  <c r="K256" i="1" s="1"/>
  <c r="L256" i="1" s="1"/>
  <c r="D255" i="1"/>
  <c r="E255" i="1" s="1"/>
  <c r="F255" i="1" s="1"/>
  <c r="G255" i="1" s="1"/>
  <c r="H255" i="1" s="1"/>
  <c r="I255" i="1" s="1"/>
  <c r="J255" i="1" s="1"/>
  <c r="K255" i="1" s="1"/>
  <c r="L255" i="1" s="1"/>
  <c r="D254" i="1"/>
  <c r="E254" i="1" s="1"/>
  <c r="F254" i="1" s="1"/>
  <c r="G254" i="1" s="1"/>
  <c r="H254" i="1" s="1"/>
  <c r="I254" i="1" s="1"/>
  <c r="J254" i="1" s="1"/>
  <c r="K254" i="1" s="1"/>
  <c r="L254" i="1" s="1"/>
  <c r="T4" i="24" l="1"/>
  <c r="S40" i="24"/>
  <c r="S16" i="24"/>
  <c r="S28" i="24"/>
  <c r="T4" i="18"/>
  <c r="S79" i="18"/>
  <c r="S53" i="18"/>
  <c r="S66" i="18"/>
  <c r="F182" i="1"/>
  <c r="F85" i="18"/>
  <c r="E210" i="1"/>
  <c r="F81" i="23" s="1"/>
  <c r="F181" i="1"/>
  <c r="F84" i="18"/>
  <c r="F215" i="1"/>
  <c r="G42" i="24" s="1"/>
  <c r="F217" i="1"/>
  <c r="G44" i="24" s="1"/>
  <c r="Y210" i="1"/>
  <c r="Z81" i="23" s="1"/>
  <c r="Y12" i="19"/>
  <c r="D13" i="19"/>
  <c r="AD210" i="1"/>
  <c r="AE81" i="23" s="1"/>
  <c r="AD12" i="19"/>
  <c r="E47" i="24"/>
  <c r="E13" i="19" s="1"/>
  <c r="F216" i="1"/>
  <c r="G43" i="24" s="1"/>
  <c r="T210" i="1"/>
  <c r="U81" i="23" s="1"/>
  <c r="T12" i="19"/>
  <c r="E87" i="18"/>
  <c r="F214" i="1"/>
  <c r="G41" i="24" s="1"/>
  <c r="F179" i="1"/>
  <c r="F82" i="18"/>
  <c r="F218" i="1"/>
  <c r="G45" i="24" s="1"/>
  <c r="F219" i="1"/>
  <c r="G46" i="24" s="1"/>
  <c r="F177" i="1"/>
  <c r="F80" i="18"/>
  <c r="J210" i="1"/>
  <c r="K81" i="23" s="1"/>
  <c r="J12" i="19"/>
  <c r="F178" i="1"/>
  <c r="F81" i="18"/>
  <c r="F83" i="18"/>
  <c r="F183" i="1"/>
  <c r="F86" i="18"/>
  <c r="O210" i="1"/>
  <c r="P81" i="23" s="1"/>
  <c r="O12" i="19"/>
  <c r="E127" i="1"/>
  <c r="F121" i="1"/>
  <c r="F122" i="1"/>
  <c r="F123" i="1"/>
  <c r="F120" i="1"/>
  <c r="U4" i="18" l="1"/>
  <c r="T53" i="18"/>
  <c r="T79" i="18"/>
  <c r="T66" i="18"/>
  <c r="U4" i="24"/>
  <c r="T40" i="24"/>
  <c r="T28" i="24"/>
  <c r="T16" i="24"/>
  <c r="G83" i="18"/>
  <c r="G179" i="1"/>
  <c r="G82" i="18"/>
  <c r="E11" i="19"/>
  <c r="F87" i="18"/>
  <c r="F11" i="19" s="1"/>
  <c r="P210" i="1"/>
  <c r="P12" i="19"/>
  <c r="G183" i="1"/>
  <c r="G86" i="18"/>
  <c r="G178" i="1"/>
  <c r="G81" i="18"/>
  <c r="K210" i="1"/>
  <c r="K12" i="19"/>
  <c r="G177" i="1"/>
  <c r="G80" i="18"/>
  <c r="G214" i="1"/>
  <c r="H41" i="24" s="1"/>
  <c r="G216" i="1"/>
  <c r="H43" i="24" s="1"/>
  <c r="AE210" i="1"/>
  <c r="AE12" i="19"/>
  <c r="G217" i="1"/>
  <c r="H44" i="24" s="1"/>
  <c r="G218" i="1"/>
  <c r="H45" i="24" s="1"/>
  <c r="G181" i="1"/>
  <c r="G84" i="18"/>
  <c r="G182" i="1"/>
  <c r="G85" i="18"/>
  <c r="Z210" i="1"/>
  <c r="Z12" i="19"/>
  <c r="E12" i="19"/>
  <c r="G219" i="1"/>
  <c r="H46" i="24" s="1"/>
  <c r="F47" i="24"/>
  <c r="F13" i="19" s="1"/>
  <c r="U210" i="1"/>
  <c r="U12" i="19"/>
  <c r="G215" i="1"/>
  <c r="H42" i="24" s="1"/>
  <c r="F210" i="1"/>
  <c r="G81" i="23" s="1"/>
  <c r="F12" i="19"/>
  <c r="C25" i="1"/>
  <c r="L12" i="19" l="1"/>
  <c r="L81" i="23"/>
  <c r="V12" i="19"/>
  <c r="V81" i="23"/>
  <c r="AF81" i="23"/>
  <c r="Q81" i="23"/>
  <c r="Q12" i="19" s="1"/>
  <c r="AA12" i="19"/>
  <c r="AA81" i="23"/>
  <c r="V4" i="24"/>
  <c r="U28" i="24"/>
  <c r="U16" i="24"/>
  <c r="U40" i="24"/>
  <c r="V4" i="18"/>
  <c r="U66" i="18"/>
  <c r="U53" i="18"/>
  <c r="U79" i="18"/>
  <c r="G47" i="24"/>
  <c r="G13" i="19" s="1"/>
  <c r="H182" i="1"/>
  <c r="H85" i="18"/>
  <c r="H177" i="1"/>
  <c r="H80" i="18"/>
  <c r="H219" i="1"/>
  <c r="I46" i="24" s="1"/>
  <c r="H215" i="1"/>
  <c r="I42" i="24" s="1"/>
  <c r="H218" i="1"/>
  <c r="I45" i="24" s="1"/>
  <c r="G87" i="18"/>
  <c r="H183" i="1"/>
  <c r="H86" i="18"/>
  <c r="H83" i="18"/>
  <c r="H214" i="1"/>
  <c r="I41" i="24" s="1"/>
  <c r="H178" i="1"/>
  <c r="H81" i="18"/>
  <c r="H179" i="1"/>
  <c r="H82" i="18"/>
  <c r="G12" i="19"/>
  <c r="H216" i="1"/>
  <c r="I43" i="24" s="1"/>
  <c r="C26" i="1"/>
  <c r="H181" i="1"/>
  <c r="H84" i="18"/>
  <c r="H217" i="1"/>
  <c r="I44" i="24" s="1"/>
  <c r="D15" i="3"/>
  <c r="E4" i="4"/>
  <c r="F15" i="3"/>
  <c r="D129" i="1"/>
  <c r="F127" i="1"/>
  <c r="F5" i="9"/>
  <c r="G5" i="9" s="1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4" i="19"/>
  <c r="AG74" i="18"/>
  <c r="AC74" i="18"/>
  <c r="Y74" i="18"/>
  <c r="U74" i="18"/>
  <c r="Q74" i="18"/>
  <c r="M74" i="18"/>
  <c r="I74" i="18"/>
  <c r="E74" i="18"/>
  <c r="C60" i="18"/>
  <c r="C54" i="18"/>
  <c r="D16" i="10"/>
  <c r="D8" i="19" s="1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C6" i="10"/>
  <c r="C5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G21" i="4"/>
  <c r="AF21" i="4"/>
  <c r="AE21" i="4"/>
  <c r="AD21" i="4"/>
  <c r="AC21" i="4"/>
  <c r="AC23" i="4" s="1"/>
  <c r="AB21" i="4"/>
  <c r="AB23" i="4" s="1"/>
  <c r="AA21" i="4"/>
  <c r="AA23" i="4" s="1"/>
  <c r="Z21" i="4"/>
  <c r="Y21" i="4"/>
  <c r="X21" i="4"/>
  <c r="W21" i="4"/>
  <c r="V21" i="4"/>
  <c r="U21" i="4"/>
  <c r="U23" i="4" s="1"/>
  <c r="T21" i="4"/>
  <c r="T23" i="4" s="1"/>
  <c r="S21" i="4"/>
  <c r="S23" i="4" s="1"/>
  <c r="R21" i="4"/>
  <c r="Q21" i="4"/>
  <c r="P21" i="4"/>
  <c r="O21" i="4"/>
  <c r="N21" i="4"/>
  <c r="M21" i="4"/>
  <c r="M23" i="4" s="1"/>
  <c r="L21" i="4"/>
  <c r="L23" i="4" s="1"/>
  <c r="K21" i="4"/>
  <c r="K23" i="4" s="1"/>
  <c r="J21" i="4"/>
  <c r="I21" i="4"/>
  <c r="H21" i="4"/>
  <c r="G21" i="4"/>
  <c r="F21" i="4"/>
  <c r="E21" i="4"/>
  <c r="E23" i="4" s="1"/>
  <c r="D21" i="4"/>
  <c r="AG15" i="4"/>
  <c r="AG49" i="6" s="1"/>
  <c r="AG50" i="6" s="1"/>
  <c r="AF15" i="4"/>
  <c r="AF49" i="6" s="1"/>
  <c r="AF50" i="6" s="1"/>
  <c r="AE15" i="4"/>
  <c r="AE49" i="6" s="1"/>
  <c r="AE50" i="6" s="1"/>
  <c r="AD15" i="4"/>
  <c r="AD49" i="6" s="1"/>
  <c r="AD50" i="6" s="1"/>
  <c r="AC15" i="4"/>
  <c r="AC49" i="6" s="1"/>
  <c r="AC50" i="6" s="1"/>
  <c r="AB15" i="4"/>
  <c r="AB49" i="6" s="1"/>
  <c r="AB50" i="6" s="1"/>
  <c r="AA15" i="4"/>
  <c r="AA49" i="6" s="1"/>
  <c r="AA50" i="6" s="1"/>
  <c r="Z15" i="4"/>
  <c r="Z49" i="6" s="1"/>
  <c r="Z50" i="6" s="1"/>
  <c r="Y15" i="4"/>
  <c r="Y49" i="6" s="1"/>
  <c r="Y50" i="6" s="1"/>
  <c r="X15" i="4"/>
  <c r="X49" i="6" s="1"/>
  <c r="X50" i="6" s="1"/>
  <c r="W15" i="4"/>
  <c r="W49" i="6" s="1"/>
  <c r="W50" i="6" s="1"/>
  <c r="V15" i="4"/>
  <c r="V49" i="6" s="1"/>
  <c r="V50" i="6" s="1"/>
  <c r="U15" i="4"/>
  <c r="U49" i="6" s="1"/>
  <c r="U50" i="6" s="1"/>
  <c r="T15" i="4"/>
  <c r="T49" i="6" s="1"/>
  <c r="T50" i="6" s="1"/>
  <c r="S15" i="4"/>
  <c r="S49" i="6" s="1"/>
  <c r="S50" i="6" s="1"/>
  <c r="R15" i="4"/>
  <c r="R49" i="6" s="1"/>
  <c r="R50" i="6" s="1"/>
  <c r="Q15" i="4"/>
  <c r="Q49" i="6" s="1"/>
  <c r="Q50" i="6" s="1"/>
  <c r="P15" i="4"/>
  <c r="P49" i="6" s="1"/>
  <c r="P50" i="6" s="1"/>
  <c r="O15" i="4"/>
  <c r="O49" i="6" s="1"/>
  <c r="O50" i="6" s="1"/>
  <c r="N15" i="4"/>
  <c r="N49" i="6" s="1"/>
  <c r="N50" i="6" s="1"/>
  <c r="M15" i="4"/>
  <c r="M49" i="6" s="1"/>
  <c r="M50" i="6" s="1"/>
  <c r="L15" i="4"/>
  <c r="L49" i="6" s="1"/>
  <c r="L50" i="6" s="1"/>
  <c r="K15" i="4"/>
  <c r="K49" i="6" s="1"/>
  <c r="K50" i="6" s="1"/>
  <c r="J15" i="4"/>
  <c r="J49" i="6" s="1"/>
  <c r="J50" i="6" s="1"/>
  <c r="I15" i="4"/>
  <c r="I49" i="6" s="1"/>
  <c r="I50" i="6" s="1"/>
  <c r="H15" i="4"/>
  <c r="H49" i="6" s="1"/>
  <c r="G15" i="4"/>
  <c r="G49" i="6" s="1"/>
  <c r="F15" i="4"/>
  <c r="F49" i="6" s="1"/>
  <c r="E15" i="4"/>
  <c r="E49" i="6" s="1"/>
  <c r="D15" i="4"/>
  <c r="D49" i="6" s="1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14" i="4"/>
  <c r="C13" i="4"/>
  <c r="C6" i="4"/>
  <c r="C5" i="4"/>
  <c r="J46" i="2"/>
  <c r="J66" i="2" s="1"/>
  <c r="I46" i="2"/>
  <c r="I66" i="2" s="1"/>
  <c r="G46" i="2"/>
  <c r="G66" i="2" s="1"/>
  <c r="G5" i="19" s="1"/>
  <c r="F46" i="2"/>
  <c r="E46" i="2"/>
  <c r="E66" i="2" s="1"/>
  <c r="E5" i="19" s="1"/>
  <c r="D46" i="2"/>
  <c r="D66" i="2" s="1"/>
  <c r="D5" i="19" s="1"/>
  <c r="C65" i="2"/>
  <c r="C64" i="2"/>
  <c r="C63" i="2"/>
  <c r="C62" i="2"/>
  <c r="C51" i="2"/>
  <c r="C50" i="2"/>
  <c r="C48" i="2"/>
  <c r="C47" i="2"/>
  <c r="C45" i="2"/>
  <c r="C44" i="2"/>
  <c r="C43" i="2"/>
  <c r="J8" i="2"/>
  <c r="J28" i="2" s="1"/>
  <c r="I8" i="2"/>
  <c r="I28" i="2" s="1"/>
  <c r="G8" i="2"/>
  <c r="G35" i="2" s="1"/>
  <c r="F8" i="2"/>
  <c r="F35" i="2" s="1"/>
  <c r="E8" i="2"/>
  <c r="E28" i="2" s="1"/>
  <c r="D8" i="2"/>
  <c r="D28" i="2" s="1"/>
  <c r="C29" i="2"/>
  <c r="C27" i="2"/>
  <c r="C26" i="2"/>
  <c r="C25" i="2"/>
  <c r="C24" i="2"/>
  <c r="C11" i="2"/>
  <c r="H7" i="9" s="1"/>
  <c r="I7" i="9" s="1"/>
  <c r="C23" i="2"/>
  <c r="H20" i="9" s="1"/>
  <c r="I20" i="9" s="1"/>
  <c r="C22" i="2"/>
  <c r="H19" i="9" s="1"/>
  <c r="I19" i="9" s="1"/>
  <c r="C10" i="2"/>
  <c r="H6" i="9" s="1"/>
  <c r="I6" i="9" s="1"/>
  <c r="C9" i="2"/>
  <c r="H5" i="9" s="1"/>
  <c r="C7" i="2"/>
  <c r="C6" i="2"/>
  <c r="H4" i="9" s="1"/>
  <c r="I4" i="9" s="1"/>
  <c r="C5" i="2"/>
  <c r="AG30" i="3"/>
  <c r="AF30" i="3"/>
  <c r="AF41" i="3" s="1"/>
  <c r="AE30" i="3"/>
  <c r="AE41" i="3" s="1"/>
  <c r="AD30" i="3"/>
  <c r="AD41" i="3" s="1"/>
  <c r="AD42" i="3" s="1"/>
  <c r="AC30" i="3"/>
  <c r="AB30" i="3"/>
  <c r="AB41" i="3" s="1"/>
  <c r="AA30" i="3"/>
  <c r="AA41" i="3" s="1"/>
  <c r="Z30" i="3"/>
  <c r="Z41" i="3" s="1"/>
  <c r="Z42" i="3" s="1"/>
  <c r="Y30" i="3"/>
  <c r="Y41" i="3" s="1"/>
  <c r="X30" i="3"/>
  <c r="X41" i="3" s="1"/>
  <c r="W30" i="3"/>
  <c r="W41" i="3" s="1"/>
  <c r="V30" i="3"/>
  <c r="V41" i="3" s="1"/>
  <c r="V42" i="3" s="1"/>
  <c r="U30" i="3"/>
  <c r="U41" i="3" s="1"/>
  <c r="T30" i="3"/>
  <c r="T41" i="3" s="1"/>
  <c r="S30" i="3"/>
  <c r="S41" i="3" s="1"/>
  <c r="R30" i="3"/>
  <c r="R41" i="3" s="1"/>
  <c r="R42" i="3" s="1"/>
  <c r="Q30" i="3"/>
  <c r="P30" i="3"/>
  <c r="P41" i="3" s="1"/>
  <c r="O30" i="3"/>
  <c r="O41" i="3" s="1"/>
  <c r="N30" i="3"/>
  <c r="N41" i="3" s="1"/>
  <c r="N42" i="3" s="1"/>
  <c r="M30" i="3"/>
  <c r="L30" i="3"/>
  <c r="L41" i="3" s="1"/>
  <c r="K30" i="3"/>
  <c r="K41" i="3" s="1"/>
  <c r="J30" i="3"/>
  <c r="J41" i="3" s="1"/>
  <c r="J42" i="3" s="1"/>
  <c r="I30" i="3"/>
  <c r="I41" i="3" s="1"/>
  <c r="H30" i="3"/>
  <c r="H41" i="3" s="1"/>
  <c r="G30" i="3"/>
  <c r="G41" i="3" s="1"/>
  <c r="F30" i="3"/>
  <c r="F41" i="3" s="1"/>
  <c r="F42" i="3" s="1"/>
  <c r="E30" i="3"/>
  <c r="E41" i="3" s="1"/>
  <c r="D30" i="3"/>
  <c r="D41" i="3" s="1"/>
  <c r="AG28" i="3"/>
  <c r="AG39" i="3" s="1"/>
  <c r="AF28" i="3"/>
  <c r="AF39" i="3" s="1"/>
  <c r="AE28" i="3"/>
  <c r="AE39" i="3" s="1"/>
  <c r="AD28" i="3"/>
  <c r="AD39" i="3" s="1"/>
  <c r="AC28" i="3"/>
  <c r="AC39" i="3" s="1"/>
  <c r="AB28" i="3"/>
  <c r="AB39" i="3" s="1"/>
  <c r="AA28" i="3"/>
  <c r="AA39" i="3" s="1"/>
  <c r="Z28" i="3"/>
  <c r="Z39" i="3" s="1"/>
  <c r="Y28" i="3"/>
  <c r="Y39" i="3" s="1"/>
  <c r="X28" i="3"/>
  <c r="X39" i="3" s="1"/>
  <c r="W28" i="3"/>
  <c r="W39" i="3" s="1"/>
  <c r="V28" i="3"/>
  <c r="V39" i="3" s="1"/>
  <c r="U28" i="3"/>
  <c r="U39" i="3" s="1"/>
  <c r="T28" i="3"/>
  <c r="T39" i="3" s="1"/>
  <c r="S28" i="3"/>
  <c r="S39" i="3" s="1"/>
  <c r="R28" i="3"/>
  <c r="R39" i="3" s="1"/>
  <c r="Q28" i="3"/>
  <c r="Q39" i="3" s="1"/>
  <c r="P28" i="3"/>
  <c r="P39" i="3" s="1"/>
  <c r="O28" i="3"/>
  <c r="O39" i="3" s="1"/>
  <c r="N28" i="3"/>
  <c r="N39" i="3" s="1"/>
  <c r="M28" i="3"/>
  <c r="M39" i="3" s="1"/>
  <c r="L28" i="3"/>
  <c r="L39" i="3" s="1"/>
  <c r="K28" i="3"/>
  <c r="K39" i="3" s="1"/>
  <c r="J28" i="3"/>
  <c r="J39" i="3" s="1"/>
  <c r="I28" i="3"/>
  <c r="I39" i="3" s="1"/>
  <c r="H28" i="3"/>
  <c r="H39" i="3" s="1"/>
  <c r="G28" i="3"/>
  <c r="G39" i="3" s="1"/>
  <c r="F28" i="3"/>
  <c r="F39" i="3" s="1"/>
  <c r="E28" i="3"/>
  <c r="E39" i="3" s="1"/>
  <c r="D28" i="3"/>
  <c r="AG27" i="3"/>
  <c r="AG38" i="3" s="1"/>
  <c r="AF27" i="3"/>
  <c r="AE27" i="3"/>
  <c r="AE38" i="3" s="1"/>
  <c r="AD27" i="3"/>
  <c r="AD38" i="3" s="1"/>
  <c r="AC27" i="3"/>
  <c r="AC38" i="3" s="1"/>
  <c r="AB27" i="3"/>
  <c r="AA27" i="3"/>
  <c r="AA38" i="3" s="1"/>
  <c r="Z27" i="3"/>
  <c r="Z38" i="3" s="1"/>
  <c r="Y27" i="3"/>
  <c r="X27" i="3"/>
  <c r="W27" i="3"/>
  <c r="W38" i="3" s="1"/>
  <c r="V27" i="3"/>
  <c r="V38" i="3" s="1"/>
  <c r="U27" i="3"/>
  <c r="T27" i="3"/>
  <c r="S27" i="3"/>
  <c r="S38" i="3" s="1"/>
  <c r="R27" i="3"/>
  <c r="R38" i="3" s="1"/>
  <c r="Q27" i="3"/>
  <c r="P27" i="3"/>
  <c r="O27" i="3"/>
  <c r="O38" i="3" s="1"/>
  <c r="N27" i="3"/>
  <c r="N38" i="3" s="1"/>
  <c r="M27" i="3"/>
  <c r="M38" i="3" s="1"/>
  <c r="L27" i="3"/>
  <c r="K27" i="3"/>
  <c r="K38" i="3" s="1"/>
  <c r="J27" i="3"/>
  <c r="J38" i="3" s="1"/>
  <c r="I27" i="3"/>
  <c r="H27" i="3"/>
  <c r="G27" i="3"/>
  <c r="G38" i="3" s="1"/>
  <c r="F27" i="3"/>
  <c r="F38" i="3" s="1"/>
  <c r="E27" i="3"/>
  <c r="D27" i="3"/>
  <c r="D38" i="3" s="1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8" i="3"/>
  <c r="C6" i="3"/>
  <c r="C5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9" i="3"/>
  <c r="C17" i="3"/>
  <c r="C16" i="3"/>
  <c r="G4" i="4"/>
  <c r="H4" i="4"/>
  <c r="I4" i="4"/>
  <c r="I20" i="4" s="1"/>
  <c r="J4" i="4"/>
  <c r="K4" i="4"/>
  <c r="L4" i="4"/>
  <c r="M4" i="4"/>
  <c r="N4" i="4"/>
  <c r="O4" i="4"/>
  <c r="P4" i="4"/>
  <c r="Q4" i="4"/>
  <c r="Q20" i="4" s="1"/>
  <c r="R4" i="4"/>
  <c r="S4" i="4"/>
  <c r="S20" i="4" s="1"/>
  <c r="T4" i="4"/>
  <c r="U4" i="4"/>
  <c r="V4" i="4"/>
  <c r="W4" i="4"/>
  <c r="X4" i="4"/>
  <c r="Y4" i="4"/>
  <c r="Y20" i="4" s="1"/>
  <c r="Z4" i="4"/>
  <c r="AA4" i="4"/>
  <c r="AB4" i="4"/>
  <c r="AC4" i="4"/>
  <c r="AD4" i="4"/>
  <c r="AE4" i="4"/>
  <c r="AF4" i="4"/>
  <c r="AG4" i="4"/>
  <c r="AG20" i="4" s="1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E4" i="3"/>
  <c r="AF4" i="3"/>
  <c r="AG4" i="3"/>
  <c r="Z4" i="3"/>
  <c r="AA4" i="3"/>
  <c r="AB4" i="3"/>
  <c r="AC4" i="3"/>
  <c r="AD4" i="3"/>
  <c r="R4" i="3"/>
  <c r="S4" i="3"/>
  <c r="T4" i="3"/>
  <c r="U4" i="3"/>
  <c r="V4" i="3"/>
  <c r="W4" i="3"/>
  <c r="X4" i="3"/>
  <c r="Y4" i="3"/>
  <c r="H4" i="3"/>
  <c r="I4" i="3"/>
  <c r="J4" i="3"/>
  <c r="K4" i="3"/>
  <c r="L4" i="3"/>
  <c r="M4" i="3"/>
  <c r="N4" i="3"/>
  <c r="O4" i="3"/>
  <c r="P4" i="3"/>
  <c r="Q4" i="3"/>
  <c r="E4" i="19"/>
  <c r="G4" i="3"/>
  <c r="F4" i="2"/>
  <c r="F42" i="2" s="1"/>
  <c r="F4" i="4"/>
  <c r="J42" i="2"/>
  <c r="F4" i="3"/>
  <c r="F4" i="19"/>
  <c r="E4" i="3"/>
  <c r="G15" i="3"/>
  <c r="G4" i="2"/>
  <c r="G42" i="2" s="1"/>
  <c r="D42" i="2"/>
  <c r="E42" i="2"/>
  <c r="E4" i="6"/>
  <c r="G4" i="6"/>
  <c r="K4" i="6"/>
  <c r="O4" i="6"/>
  <c r="S4" i="6"/>
  <c r="W4" i="6"/>
  <c r="AA4" i="6"/>
  <c r="AE4" i="6"/>
  <c r="AE17" i="6" s="1"/>
  <c r="H4" i="6"/>
  <c r="L4" i="6"/>
  <c r="P4" i="6"/>
  <c r="T4" i="6"/>
  <c r="X4" i="6"/>
  <c r="AB4" i="6"/>
  <c r="AF4" i="6"/>
  <c r="I4" i="6"/>
  <c r="M4" i="6"/>
  <c r="Q4" i="6"/>
  <c r="U4" i="6"/>
  <c r="Y4" i="6"/>
  <c r="AC4" i="6"/>
  <c r="AG4" i="6"/>
  <c r="J4" i="6"/>
  <c r="N4" i="6"/>
  <c r="R4" i="6"/>
  <c r="V4" i="6"/>
  <c r="Z4" i="6"/>
  <c r="AD4" i="6"/>
  <c r="F4" i="6"/>
  <c r="D17" i="6"/>
  <c r="F4" i="10"/>
  <c r="E4" i="10"/>
  <c r="D12" i="4"/>
  <c r="F22" i="7" l="1"/>
  <c r="G22" i="7"/>
  <c r="F8" i="10"/>
  <c r="F10" i="10"/>
  <c r="F9" i="10"/>
  <c r="N8" i="10"/>
  <c r="N10" i="10"/>
  <c r="N9" i="10"/>
  <c r="V8" i="10"/>
  <c r="V10" i="10"/>
  <c r="V9" i="10"/>
  <c r="AD8" i="10"/>
  <c r="AD10" i="10"/>
  <c r="AD9" i="10"/>
  <c r="G23" i="4"/>
  <c r="O23" i="4"/>
  <c r="W23" i="4"/>
  <c r="AE23" i="4"/>
  <c r="G8" i="10"/>
  <c r="G10" i="10"/>
  <c r="G9" i="10"/>
  <c r="O8" i="10"/>
  <c r="O10" i="10"/>
  <c r="O9" i="10"/>
  <c r="W8" i="10"/>
  <c r="W10" i="10"/>
  <c r="W9" i="10"/>
  <c r="AE8" i="10"/>
  <c r="AE10" i="10"/>
  <c r="AE9" i="10"/>
  <c r="C15" i="4"/>
  <c r="H9" i="10"/>
  <c r="H10" i="10"/>
  <c r="H8" i="10"/>
  <c r="P9" i="10"/>
  <c r="P10" i="10"/>
  <c r="P8" i="10"/>
  <c r="X9" i="10"/>
  <c r="X10" i="10"/>
  <c r="X8" i="10"/>
  <c r="AF9" i="10"/>
  <c r="AF8" i="10"/>
  <c r="AF10" i="10"/>
  <c r="C81" i="23"/>
  <c r="I23" i="4"/>
  <c r="Q23" i="4"/>
  <c r="Y23" i="4"/>
  <c r="AG23" i="4"/>
  <c r="I9" i="10"/>
  <c r="I8" i="10"/>
  <c r="I10" i="10"/>
  <c r="Q9" i="10"/>
  <c r="Q8" i="10"/>
  <c r="Q10" i="10"/>
  <c r="Y9" i="10"/>
  <c r="Y8" i="10"/>
  <c r="Y10" i="10"/>
  <c r="AG9" i="10"/>
  <c r="AG8" i="10"/>
  <c r="AG10" i="10"/>
  <c r="AF12" i="19"/>
  <c r="C12" i="19" s="1"/>
  <c r="H23" i="4"/>
  <c r="P23" i="4"/>
  <c r="X23" i="4"/>
  <c r="AF23" i="4"/>
  <c r="J9" i="10"/>
  <c r="J8" i="10"/>
  <c r="J10" i="10"/>
  <c r="R9" i="10"/>
  <c r="R8" i="10"/>
  <c r="R10" i="10"/>
  <c r="Z9" i="10"/>
  <c r="Z8" i="10"/>
  <c r="Z10" i="10"/>
  <c r="S21" i="6"/>
  <c r="S7" i="6"/>
  <c r="S33" i="6" s="1"/>
  <c r="S34" i="6" s="1"/>
  <c r="K10" i="10"/>
  <c r="K9" i="10"/>
  <c r="K8" i="10"/>
  <c r="AA10" i="10"/>
  <c r="AA9" i="10"/>
  <c r="AA8" i="10"/>
  <c r="K7" i="6"/>
  <c r="K33" i="6" s="1"/>
  <c r="K34" i="6" s="1"/>
  <c r="K21" i="6"/>
  <c r="AA7" i="6"/>
  <c r="AA33" i="6" s="1"/>
  <c r="AA34" i="6" s="1"/>
  <c r="AA21" i="6"/>
  <c r="S10" i="10"/>
  <c r="S9" i="10"/>
  <c r="S8" i="10"/>
  <c r="C21" i="4"/>
  <c r="L7" i="6"/>
  <c r="L33" i="6" s="1"/>
  <c r="L34" i="6" s="1"/>
  <c r="L21" i="6"/>
  <c r="T7" i="6"/>
  <c r="T33" i="6" s="1"/>
  <c r="T34" i="6" s="1"/>
  <c r="T21" i="6"/>
  <c r="AB7" i="6"/>
  <c r="AB33" i="6" s="1"/>
  <c r="AB34" i="6" s="1"/>
  <c r="AB21" i="6"/>
  <c r="C22" i="4"/>
  <c r="L9" i="10"/>
  <c r="L8" i="10"/>
  <c r="L10" i="10"/>
  <c r="T10" i="10"/>
  <c r="T9" i="10"/>
  <c r="T8" i="10"/>
  <c r="AB10" i="10"/>
  <c r="AB9" i="10"/>
  <c r="AB8" i="10"/>
  <c r="E7" i="6"/>
  <c r="E33" i="6" s="1"/>
  <c r="E21" i="6"/>
  <c r="M7" i="6"/>
  <c r="M33" i="6" s="1"/>
  <c r="M34" i="6" s="1"/>
  <c r="M21" i="6"/>
  <c r="U21" i="6"/>
  <c r="U7" i="6"/>
  <c r="U33" i="6" s="1"/>
  <c r="U34" i="6" s="1"/>
  <c r="AC7" i="6"/>
  <c r="AC33" i="6" s="1"/>
  <c r="AC34" i="6" s="1"/>
  <c r="AC21" i="6"/>
  <c r="E8" i="10"/>
  <c r="E10" i="10"/>
  <c r="E15" i="10" s="1"/>
  <c r="E9" i="10"/>
  <c r="M8" i="10"/>
  <c r="M10" i="10"/>
  <c r="M9" i="10"/>
  <c r="U8" i="10"/>
  <c r="U10" i="10"/>
  <c r="U9" i="10"/>
  <c r="AC8" i="10"/>
  <c r="AC10" i="10"/>
  <c r="AC9" i="10"/>
  <c r="C11" i="18"/>
  <c r="M40" i="3"/>
  <c r="F40" i="3"/>
  <c r="F43" i="3" s="1"/>
  <c r="F6" i="19" s="1"/>
  <c r="N21" i="3"/>
  <c r="N52" i="6" s="1"/>
  <c r="N54" i="6" s="1"/>
  <c r="N55" i="6" s="1"/>
  <c r="V21" i="3"/>
  <c r="V52" i="6" s="1"/>
  <c r="V54" i="6" s="1"/>
  <c r="V55" i="6" s="1"/>
  <c r="E21" i="3"/>
  <c r="E52" i="6" s="1"/>
  <c r="AC40" i="3"/>
  <c r="AG40" i="3"/>
  <c r="D10" i="3"/>
  <c r="J40" i="3"/>
  <c r="J43" i="3" s="1"/>
  <c r="J6" i="19" s="1"/>
  <c r="J7" i="19" s="1"/>
  <c r="J17" i="19" s="1"/>
  <c r="N40" i="3"/>
  <c r="N43" i="3" s="1"/>
  <c r="N6" i="19" s="1"/>
  <c r="N7" i="19" s="1"/>
  <c r="N17" i="19" s="1"/>
  <c r="R40" i="3"/>
  <c r="R43" i="3" s="1"/>
  <c r="R6" i="19" s="1"/>
  <c r="R7" i="19" s="1"/>
  <c r="R17" i="19" s="1"/>
  <c r="V40" i="3"/>
  <c r="V43" i="3" s="1"/>
  <c r="V6" i="19" s="1"/>
  <c r="V7" i="19" s="1"/>
  <c r="V17" i="19" s="1"/>
  <c r="Z40" i="3"/>
  <c r="Z43" i="3" s="1"/>
  <c r="Z6" i="19" s="1"/>
  <c r="Z7" i="19" s="1"/>
  <c r="Z17" i="19" s="1"/>
  <c r="AD40" i="3"/>
  <c r="AD43" i="3" s="1"/>
  <c r="AD6" i="19" s="1"/>
  <c r="AD7" i="19" s="1"/>
  <c r="AD17" i="19" s="1"/>
  <c r="Q21" i="3"/>
  <c r="Q52" i="6" s="1"/>
  <c r="Q54" i="6" s="1"/>
  <c r="Q55" i="6" s="1"/>
  <c r="E10" i="3"/>
  <c r="O40" i="3"/>
  <c r="W40" i="3"/>
  <c r="AE40" i="3"/>
  <c r="H29" i="3"/>
  <c r="H38" i="3"/>
  <c r="H40" i="3" s="1"/>
  <c r="L29" i="3"/>
  <c r="L38" i="3"/>
  <c r="L40" i="3" s="1"/>
  <c r="P29" i="3"/>
  <c r="P38" i="3"/>
  <c r="P40" i="3" s="1"/>
  <c r="T29" i="3"/>
  <c r="T38" i="3"/>
  <c r="T40" i="3" s="1"/>
  <c r="X29" i="3"/>
  <c r="X38" i="3"/>
  <c r="X40" i="3" s="1"/>
  <c r="AB29" i="3"/>
  <c r="AB38" i="3"/>
  <c r="AB40" i="3" s="1"/>
  <c r="AF29" i="3"/>
  <c r="AF38" i="3"/>
  <c r="AF40" i="3" s="1"/>
  <c r="C28" i="3"/>
  <c r="D39" i="3"/>
  <c r="C39" i="3" s="1"/>
  <c r="H31" i="3"/>
  <c r="H42" i="3"/>
  <c r="L31" i="3"/>
  <c r="L42" i="3"/>
  <c r="P31" i="3"/>
  <c r="P42" i="3"/>
  <c r="T31" i="3"/>
  <c r="T42" i="3"/>
  <c r="X31" i="3"/>
  <c r="X42" i="3"/>
  <c r="AB31" i="3"/>
  <c r="AB42" i="3"/>
  <c r="AF31" i="3"/>
  <c r="AF42" i="3"/>
  <c r="E29" i="3"/>
  <c r="E38" i="3"/>
  <c r="E40" i="3" s="1"/>
  <c r="I29" i="3"/>
  <c r="I38" i="3"/>
  <c r="I40" i="3" s="1"/>
  <c r="Q29" i="3"/>
  <c r="Q38" i="3"/>
  <c r="Q40" i="3" s="1"/>
  <c r="U29" i="3"/>
  <c r="U38" i="3"/>
  <c r="U40" i="3" s="1"/>
  <c r="Y29" i="3"/>
  <c r="Y38" i="3"/>
  <c r="Y40" i="3" s="1"/>
  <c r="K29" i="3"/>
  <c r="S29" i="3"/>
  <c r="S40" i="3"/>
  <c r="AA29" i="3"/>
  <c r="AA40" i="3"/>
  <c r="E31" i="3"/>
  <c r="E42" i="3"/>
  <c r="I31" i="3"/>
  <c r="I42" i="3"/>
  <c r="U31" i="3"/>
  <c r="U42" i="3"/>
  <c r="Y31" i="3"/>
  <c r="Y42" i="3"/>
  <c r="H21" i="3"/>
  <c r="H52" i="6" s="1"/>
  <c r="H54" i="6" s="1"/>
  <c r="X21" i="3"/>
  <c r="X52" i="6" s="1"/>
  <c r="X54" i="6" s="1"/>
  <c r="X55" i="6" s="1"/>
  <c r="F21" i="3"/>
  <c r="F52" i="6" s="1"/>
  <c r="H10" i="3"/>
  <c r="L10" i="3"/>
  <c r="P10" i="3"/>
  <c r="T10" i="3"/>
  <c r="X10" i="3"/>
  <c r="AB10" i="3"/>
  <c r="AF10" i="3"/>
  <c r="M29" i="3"/>
  <c r="I21" i="3"/>
  <c r="I52" i="6" s="1"/>
  <c r="I54" i="6" s="1"/>
  <c r="I55" i="6" s="1"/>
  <c r="U21" i="3"/>
  <c r="U52" i="6" s="1"/>
  <c r="U54" i="6" s="1"/>
  <c r="U55" i="6" s="1"/>
  <c r="Y21" i="3"/>
  <c r="Y52" i="6" s="1"/>
  <c r="Y54" i="6" s="1"/>
  <c r="Y55" i="6" s="1"/>
  <c r="G10" i="3"/>
  <c r="K10" i="3"/>
  <c r="O10" i="3"/>
  <c r="S10" i="3"/>
  <c r="W10" i="3"/>
  <c r="AA10" i="3"/>
  <c r="AE10" i="3"/>
  <c r="G40" i="3"/>
  <c r="AC29" i="3"/>
  <c r="G31" i="3"/>
  <c r="G42" i="3"/>
  <c r="K31" i="3"/>
  <c r="K42" i="3"/>
  <c r="O31" i="3"/>
  <c r="O42" i="3"/>
  <c r="S31" i="3"/>
  <c r="S42" i="3"/>
  <c r="W31" i="3"/>
  <c r="W42" i="3"/>
  <c r="AA31" i="3"/>
  <c r="AA42" i="3"/>
  <c r="AE31" i="3"/>
  <c r="AE42" i="3"/>
  <c r="M31" i="3"/>
  <c r="M41" i="3"/>
  <c r="M42" i="3" s="1"/>
  <c r="Q31" i="3"/>
  <c r="Q41" i="3"/>
  <c r="Q42" i="3" s="1"/>
  <c r="AC31" i="3"/>
  <c r="AC41" i="3"/>
  <c r="AC42" i="3" s="1"/>
  <c r="AG31" i="3"/>
  <c r="AG41" i="3"/>
  <c r="AG42" i="3" s="1"/>
  <c r="G28" i="2"/>
  <c r="I31" i="2"/>
  <c r="I33" i="2" s="1"/>
  <c r="I37" i="2" s="1"/>
  <c r="J31" i="2"/>
  <c r="J33" i="2" s="1"/>
  <c r="J37" i="2" s="1"/>
  <c r="I12" i="4"/>
  <c r="S12" i="4"/>
  <c r="AG12" i="4"/>
  <c r="Y12" i="4"/>
  <c r="V17" i="6"/>
  <c r="V47" i="6"/>
  <c r="V31" i="6"/>
  <c r="AG17" i="6"/>
  <c r="AG47" i="6"/>
  <c r="AG31" i="6"/>
  <c r="Q17" i="6"/>
  <c r="Q47" i="6"/>
  <c r="Q31" i="6"/>
  <c r="AB17" i="6"/>
  <c r="AB47" i="6"/>
  <c r="AB31" i="6"/>
  <c r="L17" i="6"/>
  <c r="L47" i="6"/>
  <c r="L31" i="6"/>
  <c r="AA17" i="6"/>
  <c r="AA31" i="6"/>
  <c r="AA47" i="6"/>
  <c r="K17" i="6"/>
  <c r="K31" i="6"/>
  <c r="K47" i="6"/>
  <c r="N26" i="3"/>
  <c r="N37" i="3"/>
  <c r="J26" i="3"/>
  <c r="J37" i="3"/>
  <c r="X37" i="3"/>
  <c r="X26" i="3"/>
  <c r="T26" i="3"/>
  <c r="T37" i="3"/>
  <c r="AC37" i="3"/>
  <c r="AC26" i="3"/>
  <c r="AG37" i="3"/>
  <c r="AG26" i="3"/>
  <c r="AE12" i="4"/>
  <c r="AE20" i="4"/>
  <c r="AA12" i="4"/>
  <c r="AA20" i="4"/>
  <c r="X12" i="4"/>
  <c r="X20" i="4"/>
  <c r="T12" i="4"/>
  <c r="T20" i="4"/>
  <c r="M12" i="4"/>
  <c r="M20" i="4"/>
  <c r="F17" i="6"/>
  <c r="F47" i="6"/>
  <c r="F31" i="6"/>
  <c r="R17" i="6"/>
  <c r="R31" i="6"/>
  <c r="R47" i="6"/>
  <c r="AC17" i="6"/>
  <c r="AC31" i="6"/>
  <c r="AC47" i="6"/>
  <c r="M17" i="6"/>
  <c r="M31" i="6"/>
  <c r="M47" i="6"/>
  <c r="X17" i="6"/>
  <c r="X47" i="6"/>
  <c r="X31" i="6"/>
  <c r="H17" i="6"/>
  <c r="H47" i="6"/>
  <c r="H31" i="6"/>
  <c r="W17" i="6"/>
  <c r="W31" i="6"/>
  <c r="W47" i="6"/>
  <c r="G17" i="6"/>
  <c r="G31" i="6"/>
  <c r="G47" i="6"/>
  <c r="E26" i="3"/>
  <c r="E37" i="3"/>
  <c r="G37" i="3"/>
  <c r="G26" i="3"/>
  <c r="Q37" i="3"/>
  <c r="Q26" i="3"/>
  <c r="M37" i="3"/>
  <c r="M26" i="3"/>
  <c r="I26" i="3"/>
  <c r="I37" i="3"/>
  <c r="W37" i="3"/>
  <c r="W26" i="3"/>
  <c r="S37" i="3"/>
  <c r="S26" i="3"/>
  <c r="AB37" i="3"/>
  <c r="AB26" i="3"/>
  <c r="AF26" i="3"/>
  <c r="AF37" i="3"/>
  <c r="AD12" i="4"/>
  <c r="AD20" i="4"/>
  <c r="Z12" i="4"/>
  <c r="Z20" i="4"/>
  <c r="W12" i="4"/>
  <c r="W20" i="4"/>
  <c r="P12" i="4"/>
  <c r="P20" i="4"/>
  <c r="L12" i="4"/>
  <c r="L20" i="4"/>
  <c r="AD17" i="6"/>
  <c r="AD31" i="6"/>
  <c r="AD47" i="6"/>
  <c r="N17" i="6"/>
  <c r="N31" i="6"/>
  <c r="N47" i="6"/>
  <c r="Y17" i="6"/>
  <c r="Y31" i="6"/>
  <c r="Y47" i="6"/>
  <c r="I17" i="6"/>
  <c r="I31" i="6"/>
  <c r="I47" i="6"/>
  <c r="T17" i="6"/>
  <c r="T47" i="6"/>
  <c r="T31" i="6"/>
  <c r="S17" i="6"/>
  <c r="S31" i="6"/>
  <c r="S47" i="6"/>
  <c r="E17" i="6"/>
  <c r="E47" i="6"/>
  <c r="E31" i="6"/>
  <c r="F12" i="4"/>
  <c r="F20" i="4"/>
  <c r="P26" i="3"/>
  <c r="P37" i="3"/>
  <c r="L37" i="3"/>
  <c r="L26" i="3"/>
  <c r="H37" i="3"/>
  <c r="H26" i="3"/>
  <c r="V26" i="3"/>
  <c r="V37" i="3"/>
  <c r="R26" i="3"/>
  <c r="R37" i="3"/>
  <c r="AA37" i="3"/>
  <c r="AA26" i="3"/>
  <c r="AE37" i="3"/>
  <c r="AE26" i="3"/>
  <c r="AC12" i="4"/>
  <c r="AC20" i="4"/>
  <c r="V12" i="4"/>
  <c r="V20" i="4"/>
  <c r="R12" i="4"/>
  <c r="R20" i="4"/>
  <c r="O12" i="4"/>
  <c r="O20" i="4"/>
  <c r="K12" i="4"/>
  <c r="K20" i="4"/>
  <c r="H12" i="4"/>
  <c r="H20" i="4"/>
  <c r="E12" i="4"/>
  <c r="E20" i="4"/>
  <c r="Z17" i="6"/>
  <c r="Z47" i="6"/>
  <c r="Z31" i="6"/>
  <c r="J17" i="6"/>
  <c r="J47" i="6"/>
  <c r="J31" i="6"/>
  <c r="U17" i="6"/>
  <c r="U47" i="6"/>
  <c r="U31" i="6"/>
  <c r="AF17" i="6"/>
  <c r="AF47" i="6"/>
  <c r="AF31" i="6"/>
  <c r="P17" i="6"/>
  <c r="P47" i="6"/>
  <c r="P31" i="6"/>
  <c r="AE31" i="6"/>
  <c r="AE47" i="6"/>
  <c r="O17" i="6"/>
  <c r="O31" i="6"/>
  <c r="O47" i="6"/>
  <c r="F26" i="3"/>
  <c r="F37" i="3"/>
  <c r="O37" i="3"/>
  <c r="O26" i="3"/>
  <c r="K37" i="3"/>
  <c r="K26" i="3"/>
  <c r="Y26" i="3"/>
  <c r="Y37" i="3"/>
  <c r="U26" i="3"/>
  <c r="U37" i="3"/>
  <c r="AD26" i="3"/>
  <c r="AD37" i="3"/>
  <c r="Z26" i="3"/>
  <c r="Z37" i="3"/>
  <c r="AF12" i="4"/>
  <c r="AF20" i="4"/>
  <c r="AB12" i="4"/>
  <c r="AB20" i="4"/>
  <c r="U12" i="4"/>
  <c r="U20" i="4"/>
  <c r="Q12" i="4"/>
  <c r="N12" i="4"/>
  <c r="N20" i="4"/>
  <c r="J12" i="4"/>
  <c r="J20" i="4"/>
  <c r="G12" i="4"/>
  <c r="G20" i="4"/>
  <c r="W4" i="18"/>
  <c r="V79" i="18"/>
  <c r="V53" i="18"/>
  <c r="V66" i="18"/>
  <c r="W4" i="24"/>
  <c r="V28" i="24"/>
  <c r="V16" i="24"/>
  <c r="V40" i="24"/>
  <c r="E5" i="6"/>
  <c r="E31" i="2"/>
  <c r="E33" i="2" s="1"/>
  <c r="D5" i="6"/>
  <c r="D31" i="2"/>
  <c r="C49" i="6"/>
  <c r="H50" i="6"/>
  <c r="C7" i="4"/>
  <c r="H21" i="6"/>
  <c r="H7" i="6"/>
  <c r="I217" i="1"/>
  <c r="J44" i="24" s="1"/>
  <c r="I214" i="1"/>
  <c r="J41" i="24" s="1"/>
  <c r="I177" i="1"/>
  <c r="I80" i="18"/>
  <c r="I182" i="1"/>
  <c r="I85" i="18"/>
  <c r="I183" i="1"/>
  <c r="I86" i="18"/>
  <c r="I181" i="1"/>
  <c r="I84" i="18"/>
  <c r="I178" i="1"/>
  <c r="I81" i="18"/>
  <c r="G11" i="19"/>
  <c r="I218" i="1"/>
  <c r="J45" i="24" s="1"/>
  <c r="I219" i="1"/>
  <c r="J46" i="24" s="1"/>
  <c r="I215" i="1"/>
  <c r="J42" i="24" s="1"/>
  <c r="C27" i="1"/>
  <c r="C28" i="1" s="1"/>
  <c r="C29" i="1" s="1"/>
  <c r="C30" i="1" s="1"/>
  <c r="C31" i="1" s="1"/>
  <c r="C32" i="1" s="1"/>
  <c r="C33" i="1" s="1"/>
  <c r="C34" i="1" s="1"/>
  <c r="C35" i="1" s="1"/>
  <c r="C36" i="1" s="1"/>
  <c r="I216" i="1"/>
  <c r="J43" i="24" s="1"/>
  <c r="I179" i="1"/>
  <c r="I82" i="18"/>
  <c r="H47" i="24"/>
  <c r="I83" i="18"/>
  <c r="H87" i="18"/>
  <c r="H11" i="19" s="1"/>
  <c r="D74" i="18"/>
  <c r="H74" i="18"/>
  <c r="L74" i="18"/>
  <c r="P74" i="18"/>
  <c r="T74" i="18"/>
  <c r="X74" i="18"/>
  <c r="AB74" i="18"/>
  <c r="AF74" i="18"/>
  <c r="C61" i="18"/>
  <c r="G74" i="18"/>
  <c r="K74" i="18"/>
  <c r="O74" i="18"/>
  <c r="S74" i="18"/>
  <c r="W74" i="18"/>
  <c r="AA74" i="18"/>
  <c r="AE74" i="18"/>
  <c r="G13" i="10"/>
  <c r="E14" i="10"/>
  <c r="F13" i="10"/>
  <c r="G127" i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R127" i="1" s="1"/>
  <c r="S127" i="1" s="1"/>
  <c r="T127" i="1" s="1"/>
  <c r="U127" i="1" s="1"/>
  <c r="V127" i="1" s="1"/>
  <c r="W127" i="1" s="1"/>
  <c r="X127" i="1" s="1"/>
  <c r="Y127" i="1" s="1"/>
  <c r="Z127" i="1" s="1"/>
  <c r="AA127" i="1" s="1"/>
  <c r="AB127" i="1" s="1"/>
  <c r="AC127" i="1" s="1"/>
  <c r="AD127" i="1" s="1"/>
  <c r="AE127" i="1" s="1"/>
  <c r="AF127" i="1" s="1"/>
  <c r="AG127" i="1" s="1"/>
  <c r="AH127" i="1" s="1"/>
  <c r="AI127" i="1" s="1"/>
  <c r="AJ127" i="1" s="1"/>
  <c r="AK127" i="1" s="1"/>
  <c r="AL127" i="1" s="1"/>
  <c r="AM127" i="1" s="1"/>
  <c r="AN127" i="1" s="1"/>
  <c r="AO127" i="1" s="1"/>
  <c r="AP127" i="1" s="1"/>
  <c r="E129" i="1"/>
  <c r="F129" i="1" s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Q129" i="1" s="1"/>
  <c r="R129" i="1" s="1"/>
  <c r="S129" i="1" s="1"/>
  <c r="T129" i="1" s="1"/>
  <c r="U129" i="1" s="1"/>
  <c r="V129" i="1" s="1"/>
  <c r="W129" i="1" s="1"/>
  <c r="X129" i="1" s="1"/>
  <c r="Y129" i="1" s="1"/>
  <c r="Z129" i="1" s="1"/>
  <c r="AA129" i="1" s="1"/>
  <c r="AB129" i="1" s="1"/>
  <c r="AC129" i="1" s="1"/>
  <c r="AD129" i="1" s="1"/>
  <c r="AE129" i="1" s="1"/>
  <c r="AF129" i="1" s="1"/>
  <c r="AG129" i="1" s="1"/>
  <c r="AH129" i="1" s="1"/>
  <c r="AI129" i="1" s="1"/>
  <c r="AJ129" i="1" s="1"/>
  <c r="AK129" i="1" s="1"/>
  <c r="AL129" i="1" s="1"/>
  <c r="AM129" i="1" s="1"/>
  <c r="AN129" i="1" s="1"/>
  <c r="AO129" i="1" s="1"/>
  <c r="AP129" i="1" s="1"/>
  <c r="G7" i="9"/>
  <c r="I5" i="9"/>
  <c r="D31" i="3"/>
  <c r="J21" i="3"/>
  <c r="J52" i="6" s="1"/>
  <c r="J54" i="6" s="1"/>
  <c r="J55" i="6" s="1"/>
  <c r="R21" i="3"/>
  <c r="R52" i="6" s="1"/>
  <c r="R54" i="6" s="1"/>
  <c r="R55" i="6" s="1"/>
  <c r="Z21" i="3"/>
  <c r="Z52" i="6" s="1"/>
  <c r="Z54" i="6" s="1"/>
  <c r="Z55" i="6" s="1"/>
  <c r="L21" i="3"/>
  <c r="L52" i="6" s="1"/>
  <c r="L54" i="6" s="1"/>
  <c r="L55" i="6" s="1"/>
  <c r="G21" i="3"/>
  <c r="G52" i="6" s="1"/>
  <c r="K21" i="3"/>
  <c r="K52" i="6" s="1"/>
  <c r="K54" i="6" s="1"/>
  <c r="K55" i="6" s="1"/>
  <c r="O21" i="3"/>
  <c r="O52" i="6" s="1"/>
  <c r="O54" i="6" s="1"/>
  <c r="O55" i="6" s="1"/>
  <c r="S21" i="3"/>
  <c r="S52" i="6" s="1"/>
  <c r="S54" i="6" s="1"/>
  <c r="S55" i="6" s="1"/>
  <c r="W21" i="3"/>
  <c r="W52" i="6" s="1"/>
  <c r="W54" i="6" s="1"/>
  <c r="W55" i="6" s="1"/>
  <c r="AA21" i="3"/>
  <c r="AA52" i="6" s="1"/>
  <c r="AA54" i="6" s="1"/>
  <c r="AA55" i="6" s="1"/>
  <c r="AE21" i="3"/>
  <c r="AE52" i="6" s="1"/>
  <c r="AE54" i="6" s="1"/>
  <c r="AE55" i="6" s="1"/>
  <c r="M21" i="3"/>
  <c r="M52" i="6" s="1"/>
  <c r="M54" i="6" s="1"/>
  <c r="M55" i="6" s="1"/>
  <c r="AC21" i="3"/>
  <c r="AC52" i="6" s="1"/>
  <c r="AC54" i="6" s="1"/>
  <c r="AC55" i="6" s="1"/>
  <c r="AG21" i="3"/>
  <c r="AG52" i="6" s="1"/>
  <c r="AG54" i="6" s="1"/>
  <c r="AG55" i="6" s="1"/>
  <c r="I10" i="3"/>
  <c r="M10" i="3"/>
  <c r="Q10" i="3"/>
  <c r="U10" i="3"/>
  <c r="Y10" i="3"/>
  <c r="AC10" i="3"/>
  <c r="AG10" i="3"/>
  <c r="AG29" i="3"/>
  <c r="G29" i="3"/>
  <c r="O29" i="3"/>
  <c r="W29" i="3"/>
  <c r="F31" i="3"/>
  <c r="J31" i="3"/>
  <c r="N31" i="3"/>
  <c r="R31" i="3"/>
  <c r="V31" i="3"/>
  <c r="Z31" i="3"/>
  <c r="AD31" i="3"/>
  <c r="C30" i="3"/>
  <c r="C18" i="3"/>
  <c r="AD21" i="3"/>
  <c r="AD52" i="6" s="1"/>
  <c r="AD54" i="6" s="1"/>
  <c r="AD55" i="6" s="1"/>
  <c r="C20" i="3"/>
  <c r="P21" i="3"/>
  <c r="P52" i="6" s="1"/>
  <c r="P54" i="6" s="1"/>
  <c r="P55" i="6" s="1"/>
  <c r="T21" i="3"/>
  <c r="T52" i="6" s="1"/>
  <c r="T54" i="6" s="1"/>
  <c r="T55" i="6" s="1"/>
  <c r="AB21" i="3"/>
  <c r="AB52" i="6" s="1"/>
  <c r="AB54" i="6" s="1"/>
  <c r="AB55" i="6" s="1"/>
  <c r="AF21" i="3"/>
  <c r="AF52" i="6" s="1"/>
  <c r="AF54" i="6" s="1"/>
  <c r="AF55" i="6" s="1"/>
  <c r="F10" i="3"/>
  <c r="J10" i="3"/>
  <c r="N10" i="3"/>
  <c r="R10" i="3"/>
  <c r="V10" i="3"/>
  <c r="Z10" i="3"/>
  <c r="AD10" i="3"/>
  <c r="F29" i="3"/>
  <c r="J29" i="3"/>
  <c r="N29" i="3"/>
  <c r="R29" i="3"/>
  <c r="V29" i="3"/>
  <c r="Z29" i="3"/>
  <c r="AD29" i="3"/>
  <c r="G6" i="9"/>
  <c r="G8" i="9"/>
  <c r="C7" i="3"/>
  <c r="D29" i="3"/>
  <c r="C27" i="3"/>
  <c r="AE29" i="3"/>
  <c r="F66" i="2"/>
  <c r="F5" i="19" s="1"/>
  <c r="C46" i="2"/>
  <c r="D23" i="4"/>
  <c r="D21" i="3"/>
  <c r="D52" i="6" s="1"/>
  <c r="C9" i="3"/>
  <c r="F28" i="2"/>
  <c r="C8" i="2"/>
  <c r="F23" i="4"/>
  <c r="J23" i="4"/>
  <c r="N23" i="4"/>
  <c r="R23" i="4"/>
  <c r="V23" i="4"/>
  <c r="Z23" i="4"/>
  <c r="AD23" i="4"/>
  <c r="C7" i="10"/>
  <c r="F74" i="18"/>
  <c r="J74" i="18"/>
  <c r="N74" i="18"/>
  <c r="R74" i="18"/>
  <c r="V74" i="18"/>
  <c r="Z74" i="18"/>
  <c r="AD74" i="18"/>
  <c r="C67" i="18"/>
  <c r="C5" i="19" l="1"/>
  <c r="F7" i="19"/>
  <c r="F17" i="19" s="1"/>
  <c r="W21" i="6"/>
  <c r="W7" i="6"/>
  <c r="W33" i="6" s="1"/>
  <c r="W34" i="6" s="1"/>
  <c r="X7" i="6"/>
  <c r="X33" i="6" s="1"/>
  <c r="X34" i="6" s="1"/>
  <c r="X21" i="6"/>
  <c r="AG7" i="6"/>
  <c r="AG33" i="6" s="1"/>
  <c r="AG34" i="6" s="1"/>
  <c r="AG21" i="6"/>
  <c r="O21" i="6"/>
  <c r="O7" i="6"/>
  <c r="O33" i="6" s="1"/>
  <c r="O34" i="6" s="1"/>
  <c r="J7" i="6"/>
  <c r="J33" i="6" s="1"/>
  <c r="J34" i="6" s="1"/>
  <c r="J21" i="6"/>
  <c r="AD7" i="6"/>
  <c r="AD33" i="6" s="1"/>
  <c r="AD34" i="6" s="1"/>
  <c r="AD21" i="6"/>
  <c r="AF7" i="6"/>
  <c r="AF33" i="6" s="1"/>
  <c r="AF34" i="6" s="1"/>
  <c r="AF21" i="6"/>
  <c r="Z7" i="6"/>
  <c r="Z33" i="6" s="1"/>
  <c r="Z34" i="6" s="1"/>
  <c r="Z21" i="6"/>
  <c r="V7" i="6"/>
  <c r="V33" i="6" s="1"/>
  <c r="V34" i="6" s="1"/>
  <c r="V21" i="6"/>
  <c r="P7" i="6"/>
  <c r="P33" i="6" s="1"/>
  <c r="P34" i="6" s="1"/>
  <c r="P21" i="6"/>
  <c r="Y7" i="6"/>
  <c r="Y33" i="6" s="1"/>
  <c r="Y34" i="6" s="1"/>
  <c r="Y21" i="6"/>
  <c r="G7" i="6"/>
  <c r="G33" i="6" s="1"/>
  <c r="G21" i="6"/>
  <c r="AE21" i="6"/>
  <c r="AE7" i="6"/>
  <c r="AE33" i="6" s="1"/>
  <c r="AE34" i="6" s="1"/>
  <c r="R7" i="6"/>
  <c r="R33" i="6" s="1"/>
  <c r="R34" i="6" s="1"/>
  <c r="R21" i="6"/>
  <c r="D7" i="6"/>
  <c r="D33" i="6" s="1"/>
  <c r="D21" i="6"/>
  <c r="Q7" i="6"/>
  <c r="Q33" i="6" s="1"/>
  <c r="Q34" i="6" s="1"/>
  <c r="Q21" i="6"/>
  <c r="I7" i="6"/>
  <c r="I33" i="6" s="1"/>
  <c r="I34" i="6" s="1"/>
  <c r="I21" i="6"/>
  <c r="N7" i="6"/>
  <c r="N33" i="6" s="1"/>
  <c r="N34" i="6" s="1"/>
  <c r="N21" i="6"/>
  <c r="F21" i="6"/>
  <c r="F7" i="6"/>
  <c r="F33" i="6" s="1"/>
  <c r="C74" i="18"/>
  <c r="AC43" i="3"/>
  <c r="AC6" i="19" s="1"/>
  <c r="AC7" i="19" s="1"/>
  <c r="AC17" i="19" s="1"/>
  <c r="I43" i="3"/>
  <c r="I6" i="19" s="1"/>
  <c r="I7" i="19" s="1"/>
  <c r="I17" i="19" s="1"/>
  <c r="M43" i="3"/>
  <c r="M6" i="19" s="1"/>
  <c r="M7" i="19" s="1"/>
  <c r="M17" i="19" s="1"/>
  <c r="AG32" i="3"/>
  <c r="AG6" i="6" s="1"/>
  <c r="Q43" i="3"/>
  <c r="Q6" i="19" s="1"/>
  <c r="Q7" i="19" s="1"/>
  <c r="Q17" i="19" s="1"/>
  <c r="AE43" i="3"/>
  <c r="AE6" i="19" s="1"/>
  <c r="AE7" i="19" s="1"/>
  <c r="AE17" i="19" s="1"/>
  <c r="AG43" i="3"/>
  <c r="AG6" i="19" s="1"/>
  <c r="AG7" i="19" s="1"/>
  <c r="AG17" i="19" s="1"/>
  <c r="AB43" i="3"/>
  <c r="AB6" i="19" s="1"/>
  <c r="AB7" i="19" s="1"/>
  <c r="AB17" i="19" s="1"/>
  <c r="L43" i="3"/>
  <c r="L6" i="19" s="1"/>
  <c r="L7" i="19" s="1"/>
  <c r="L17" i="19" s="1"/>
  <c r="O43" i="3"/>
  <c r="O6" i="19" s="1"/>
  <c r="O7" i="19" s="1"/>
  <c r="O17" i="19" s="1"/>
  <c r="Y43" i="3"/>
  <c r="Y6" i="19" s="1"/>
  <c r="Y7" i="19" s="1"/>
  <c r="Y17" i="19" s="1"/>
  <c r="X43" i="3"/>
  <c r="X6" i="19" s="1"/>
  <c r="X7" i="19" s="1"/>
  <c r="X17" i="19" s="1"/>
  <c r="H43" i="3"/>
  <c r="H6" i="19" s="1"/>
  <c r="H7" i="19" s="1"/>
  <c r="H17" i="19" s="1"/>
  <c r="S32" i="3"/>
  <c r="S6" i="6" s="1"/>
  <c r="G43" i="3"/>
  <c r="G6" i="19" s="1"/>
  <c r="G7" i="19" s="1"/>
  <c r="G17" i="19" s="1"/>
  <c r="AA43" i="3"/>
  <c r="AA6" i="19" s="1"/>
  <c r="AA7" i="19" s="1"/>
  <c r="AA17" i="19" s="1"/>
  <c r="AD32" i="3"/>
  <c r="AD6" i="6" s="1"/>
  <c r="C31" i="3"/>
  <c r="AA32" i="3"/>
  <c r="AA19" i="6" s="1"/>
  <c r="AA23" i="6" s="1"/>
  <c r="W32" i="3"/>
  <c r="W19" i="6" s="1"/>
  <c r="W23" i="6" s="1"/>
  <c r="AC32" i="3"/>
  <c r="AC6" i="6" s="1"/>
  <c r="M32" i="3"/>
  <c r="M6" i="6" s="1"/>
  <c r="K32" i="3"/>
  <c r="K19" i="6" s="1"/>
  <c r="K23" i="6" s="1"/>
  <c r="U43" i="3"/>
  <c r="U6" i="19" s="1"/>
  <c r="U7" i="19" s="1"/>
  <c r="U17" i="19" s="1"/>
  <c r="S43" i="3"/>
  <c r="S6" i="19" s="1"/>
  <c r="S7" i="19" s="1"/>
  <c r="S17" i="19" s="1"/>
  <c r="E43" i="3"/>
  <c r="E6" i="19" s="1"/>
  <c r="T43" i="3"/>
  <c r="T6" i="19" s="1"/>
  <c r="T7" i="19" s="1"/>
  <c r="T17" i="19" s="1"/>
  <c r="AF43" i="3"/>
  <c r="AF6" i="19" s="1"/>
  <c r="AF7" i="19" s="1"/>
  <c r="AF17" i="19" s="1"/>
  <c r="P43" i="3"/>
  <c r="P6" i="19" s="1"/>
  <c r="P7" i="19" s="1"/>
  <c r="P17" i="19" s="1"/>
  <c r="AE32" i="3"/>
  <c r="AE6" i="6" s="1"/>
  <c r="G32" i="3"/>
  <c r="G6" i="6" s="1"/>
  <c r="C41" i="3"/>
  <c r="W43" i="3"/>
  <c r="W6" i="19" s="1"/>
  <c r="W7" i="19" s="1"/>
  <c r="W17" i="19" s="1"/>
  <c r="Y32" i="3"/>
  <c r="Y6" i="6" s="1"/>
  <c r="Q32" i="3"/>
  <c r="Q6" i="6" s="1"/>
  <c r="AF32" i="3"/>
  <c r="AF19" i="6" s="1"/>
  <c r="X32" i="3"/>
  <c r="X19" i="6" s="1"/>
  <c r="X23" i="6" s="1"/>
  <c r="P32" i="3"/>
  <c r="P6" i="6" s="1"/>
  <c r="H32" i="3"/>
  <c r="H19" i="6" s="1"/>
  <c r="D42" i="3"/>
  <c r="C42" i="3" s="1"/>
  <c r="Z32" i="3"/>
  <c r="J32" i="3"/>
  <c r="E32" i="3"/>
  <c r="C38" i="3"/>
  <c r="H55" i="6"/>
  <c r="K40" i="3"/>
  <c r="K43" i="3" s="1"/>
  <c r="K6" i="19" s="1"/>
  <c r="K7" i="19" s="1"/>
  <c r="K17" i="19" s="1"/>
  <c r="O32" i="3"/>
  <c r="U32" i="3"/>
  <c r="I32" i="3"/>
  <c r="AB32" i="3"/>
  <c r="T32" i="3"/>
  <c r="L32" i="3"/>
  <c r="D40" i="3"/>
  <c r="F5" i="6"/>
  <c r="F31" i="2"/>
  <c r="F32" i="2" s="1"/>
  <c r="G5" i="6"/>
  <c r="G31" i="2"/>
  <c r="U14" i="10"/>
  <c r="L14" i="10"/>
  <c r="AD14" i="10"/>
  <c r="N14" i="10"/>
  <c r="Y14" i="10"/>
  <c r="I14" i="10"/>
  <c r="AF14" i="10"/>
  <c r="P14" i="10"/>
  <c r="AA14" i="10"/>
  <c r="K14" i="10"/>
  <c r="Z14" i="10"/>
  <c r="J14" i="10"/>
  <c r="AB14" i="10"/>
  <c r="W14" i="10"/>
  <c r="G14" i="10"/>
  <c r="N15" i="10"/>
  <c r="Y15" i="10"/>
  <c r="I15" i="10"/>
  <c r="T15" i="10"/>
  <c r="AE15" i="10"/>
  <c r="O15" i="10"/>
  <c r="X4" i="24"/>
  <c r="W40" i="24"/>
  <c r="W16" i="24"/>
  <c r="W28" i="24"/>
  <c r="X4" i="18"/>
  <c r="W79" i="18"/>
  <c r="W53" i="18"/>
  <c r="W66" i="18"/>
  <c r="V15" i="10"/>
  <c r="R15" i="10"/>
  <c r="AC15" i="10"/>
  <c r="M15" i="10"/>
  <c r="X15" i="10"/>
  <c r="H15" i="10"/>
  <c r="S15" i="10"/>
  <c r="E37" i="2"/>
  <c r="E51" i="6"/>
  <c r="E54" i="6" s="1"/>
  <c r="E35" i="6"/>
  <c r="H33" i="6"/>
  <c r="H34" i="6" s="1"/>
  <c r="D48" i="6"/>
  <c r="D32" i="6"/>
  <c r="D51" i="6"/>
  <c r="D35" i="6"/>
  <c r="C52" i="6"/>
  <c r="M13" i="10"/>
  <c r="S13" i="10"/>
  <c r="AB13" i="10"/>
  <c r="W13" i="10"/>
  <c r="Z13" i="10"/>
  <c r="V13" i="10"/>
  <c r="R14" i="10"/>
  <c r="J13" i="10"/>
  <c r="F15" i="10"/>
  <c r="AG15" i="10"/>
  <c r="AC14" i="10"/>
  <c r="U13" i="10"/>
  <c r="Q15" i="10"/>
  <c r="M14" i="10"/>
  <c r="AF13" i="10"/>
  <c r="AB15" i="10"/>
  <c r="T14" i="10"/>
  <c r="P13" i="10"/>
  <c r="L15" i="10"/>
  <c r="AE14" i="10"/>
  <c r="AA13" i="10"/>
  <c r="W15" i="10"/>
  <c r="O14" i="10"/>
  <c r="K13" i="10"/>
  <c r="G15" i="10"/>
  <c r="J83" i="18"/>
  <c r="J216" i="1"/>
  <c r="K43" i="24" s="1"/>
  <c r="J218" i="1"/>
  <c r="K45" i="24" s="1"/>
  <c r="J181" i="1"/>
  <c r="J84" i="18"/>
  <c r="J183" i="1"/>
  <c r="J86" i="18"/>
  <c r="J182" i="1"/>
  <c r="J85" i="18"/>
  <c r="I47" i="24"/>
  <c r="I13" i="19" s="1"/>
  <c r="AD13" i="10"/>
  <c r="R13" i="10"/>
  <c r="AC13" i="10"/>
  <c r="X13" i="10"/>
  <c r="H13" i="10"/>
  <c r="J219" i="1"/>
  <c r="K46" i="24" s="1"/>
  <c r="J177" i="1"/>
  <c r="J80" i="18"/>
  <c r="AG13" i="10"/>
  <c r="Q13" i="10"/>
  <c r="L13" i="10"/>
  <c r="J179" i="1"/>
  <c r="J82" i="18"/>
  <c r="J215" i="1"/>
  <c r="K42" i="24" s="1"/>
  <c r="J178" i="1"/>
  <c r="J81" i="18"/>
  <c r="J217" i="1"/>
  <c r="K44" i="24" s="1"/>
  <c r="AD15" i="10"/>
  <c r="Z15" i="10"/>
  <c r="V14" i="10"/>
  <c r="N13" i="10"/>
  <c r="J15" i="10"/>
  <c r="F14" i="10"/>
  <c r="AG14" i="10"/>
  <c r="Y13" i="10"/>
  <c r="U15" i="10"/>
  <c r="Q14" i="10"/>
  <c r="I13" i="10"/>
  <c r="AF15" i="10"/>
  <c r="X14" i="10"/>
  <c r="T13" i="10"/>
  <c r="P15" i="10"/>
  <c r="H14" i="10"/>
  <c r="AE13" i="10"/>
  <c r="AA15" i="10"/>
  <c r="S14" i="10"/>
  <c r="O13" i="10"/>
  <c r="K15" i="10"/>
  <c r="H13" i="19"/>
  <c r="I87" i="18"/>
  <c r="I11" i="19" s="1"/>
  <c r="J214" i="1"/>
  <c r="K41" i="24" s="1"/>
  <c r="C66" i="2"/>
  <c r="C10" i="10"/>
  <c r="C9" i="10"/>
  <c r="E13" i="10"/>
  <c r="C8" i="10"/>
  <c r="H21" i="9"/>
  <c r="I21" i="9"/>
  <c r="C10" i="3"/>
  <c r="V32" i="3"/>
  <c r="C21" i="3"/>
  <c r="N32" i="3"/>
  <c r="F32" i="3"/>
  <c r="R32" i="3"/>
  <c r="D33" i="2"/>
  <c r="D37" i="2" s="1"/>
  <c r="D32" i="3"/>
  <c r="C29" i="3"/>
  <c r="C23" i="4"/>
  <c r="C5" i="7" s="1"/>
  <c r="C28" i="2"/>
  <c r="C3" i="7" s="1"/>
  <c r="C5" i="6" l="1"/>
  <c r="F36" i="2"/>
  <c r="G32" i="2"/>
  <c r="G36" i="2" s="1"/>
  <c r="S19" i="6"/>
  <c r="S23" i="6" s="1"/>
  <c r="AF23" i="6"/>
  <c r="D5" i="7"/>
  <c r="P19" i="6"/>
  <c r="P23" i="6" s="1"/>
  <c r="C33" i="6"/>
  <c r="C31" i="2"/>
  <c r="AE19" i="6"/>
  <c r="AE23" i="6" s="1"/>
  <c r="G16" i="10"/>
  <c r="G8" i="19" s="1"/>
  <c r="AG19" i="6"/>
  <c r="AG23" i="6" s="1"/>
  <c r="M19" i="6"/>
  <c r="M23" i="6" s="1"/>
  <c r="AD19" i="6"/>
  <c r="AD23" i="6" s="1"/>
  <c r="W6" i="6"/>
  <c r="W36" i="6" s="1"/>
  <c r="W38" i="6" s="1"/>
  <c r="W39" i="6" s="1"/>
  <c r="AF6" i="6"/>
  <c r="AF9" i="6" s="1"/>
  <c r="X6" i="6"/>
  <c r="X9" i="6" s="1"/>
  <c r="AC19" i="6"/>
  <c r="AC23" i="6" s="1"/>
  <c r="AA6" i="6"/>
  <c r="AA9" i="6" s="1"/>
  <c r="K6" i="6"/>
  <c r="K36" i="6" s="1"/>
  <c r="K38" i="6" s="1"/>
  <c r="K39" i="6" s="1"/>
  <c r="H6" i="6"/>
  <c r="H36" i="6" s="1"/>
  <c r="H38" i="6" s="1"/>
  <c r="H39" i="6" s="1"/>
  <c r="Q19" i="6"/>
  <c r="Q23" i="6" s="1"/>
  <c r="G19" i="6"/>
  <c r="Y19" i="6"/>
  <c r="Y23" i="6" s="1"/>
  <c r="C32" i="3"/>
  <c r="C6" i="7" s="1"/>
  <c r="C7" i="7" s="1"/>
  <c r="C8" i="7" s="1"/>
  <c r="D19" i="6"/>
  <c r="D6" i="6"/>
  <c r="N19" i="6"/>
  <c r="N23" i="6" s="1"/>
  <c r="N6" i="6"/>
  <c r="T6" i="6"/>
  <c r="T19" i="6"/>
  <c r="T23" i="6" s="1"/>
  <c r="O19" i="6"/>
  <c r="O23" i="6" s="1"/>
  <c r="O6" i="6"/>
  <c r="AE9" i="6"/>
  <c r="AE36" i="6"/>
  <c r="AE38" i="6" s="1"/>
  <c r="AE39" i="6" s="1"/>
  <c r="AB6" i="6"/>
  <c r="AB19" i="6"/>
  <c r="AB23" i="6" s="1"/>
  <c r="Q9" i="6"/>
  <c r="Q36" i="6"/>
  <c r="Q38" i="6" s="1"/>
  <c r="Q39" i="6" s="1"/>
  <c r="AG9" i="6"/>
  <c r="AG36" i="6"/>
  <c r="AG38" i="6" s="1"/>
  <c r="AG39" i="6" s="1"/>
  <c r="M9" i="6"/>
  <c r="M36" i="6"/>
  <c r="M38" i="6" s="1"/>
  <c r="M39" i="6" s="1"/>
  <c r="R19" i="6"/>
  <c r="R23" i="6" s="1"/>
  <c r="R6" i="6"/>
  <c r="V19" i="6"/>
  <c r="V23" i="6" s="1"/>
  <c r="V6" i="6"/>
  <c r="D43" i="3"/>
  <c r="C40" i="3"/>
  <c r="I6" i="6"/>
  <c r="I19" i="6"/>
  <c r="I23" i="6" s="1"/>
  <c r="P9" i="6"/>
  <c r="P36" i="6"/>
  <c r="P38" i="6" s="1"/>
  <c r="P39" i="6" s="1"/>
  <c r="J19" i="6"/>
  <c r="J23" i="6" s="1"/>
  <c r="J6" i="6"/>
  <c r="AD9" i="6"/>
  <c r="AD36" i="6"/>
  <c r="AD38" i="6" s="1"/>
  <c r="AD39" i="6" s="1"/>
  <c r="S9" i="6"/>
  <c r="S36" i="6"/>
  <c r="S38" i="6" s="1"/>
  <c r="S39" i="6" s="1"/>
  <c r="F19" i="6"/>
  <c r="F6" i="6"/>
  <c r="F36" i="6" s="1"/>
  <c r="L6" i="6"/>
  <c r="L19" i="6"/>
  <c r="L23" i="6" s="1"/>
  <c r="U6" i="6"/>
  <c r="U19" i="6"/>
  <c r="U23" i="6" s="1"/>
  <c r="E19" i="6"/>
  <c r="E6" i="6"/>
  <c r="Y9" i="6"/>
  <c r="Y36" i="6"/>
  <c r="Y38" i="6" s="1"/>
  <c r="Y39" i="6" s="1"/>
  <c r="Z19" i="6"/>
  <c r="Z23" i="6" s="1"/>
  <c r="Z6" i="6"/>
  <c r="AC9" i="6"/>
  <c r="AC36" i="6"/>
  <c r="AC38" i="6" s="1"/>
  <c r="AC39" i="6" s="1"/>
  <c r="D3" i="7"/>
  <c r="F51" i="6"/>
  <c r="F54" i="6" s="1"/>
  <c r="F35" i="6"/>
  <c r="F33" i="2"/>
  <c r="G51" i="6"/>
  <c r="G54" i="6" s="1"/>
  <c r="G35" i="6"/>
  <c r="I16" i="10"/>
  <c r="I8" i="19" s="1"/>
  <c r="AD16" i="10"/>
  <c r="AD8" i="19" s="1"/>
  <c r="N16" i="10"/>
  <c r="N8" i="19" s="1"/>
  <c r="V16" i="10"/>
  <c r="V8" i="19" s="1"/>
  <c r="R16" i="10"/>
  <c r="R8" i="19" s="1"/>
  <c r="Y16" i="10"/>
  <c r="Y8" i="19" s="1"/>
  <c r="L16" i="10"/>
  <c r="L8" i="19" s="1"/>
  <c r="AF16" i="10"/>
  <c r="AF8" i="19" s="1"/>
  <c r="AC16" i="10"/>
  <c r="AC8" i="19" s="1"/>
  <c r="S16" i="10"/>
  <c r="S8" i="19" s="1"/>
  <c r="Q16" i="10"/>
  <c r="Q8" i="19" s="1"/>
  <c r="K16" i="10"/>
  <c r="K8" i="19" s="1"/>
  <c r="J16" i="10"/>
  <c r="J8" i="19" s="1"/>
  <c r="O16" i="10"/>
  <c r="O8" i="19" s="1"/>
  <c r="Y4" i="18"/>
  <c r="X66" i="18"/>
  <c r="X79" i="18"/>
  <c r="X53" i="18"/>
  <c r="Y4" i="24"/>
  <c r="X16" i="24"/>
  <c r="X40" i="24"/>
  <c r="X28" i="24"/>
  <c r="AA16" i="10"/>
  <c r="AA8" i="19" s="1"/>
  <c r="T16" i="10"/>
  <c r="T8" i="19" s="1"/>
  <c r="F16" i="10"/>
  <c r="F8" i="19" s="1"/>
  <c r="Z16" i="10"/>
  <c r="Z8" i="19" s="1"/>
  <c r="AB16" i="10"/>
  <c r="AB8" i="19" s="1"/>
  <c r="X16" i="10"/>
  <c r="X8" i="19" s="1"/>
  <c r="C15" i="10"/>
  <c r="W16" i="10"/>
  <c r="W8" i="19" s="1"/>
  <c r="P16" i="10"/>
  <c r="P8" i="19" s="1"/>
  <c r="AG16" i="10"/>
  <c r="AG8" i="19" s="1"/>
  <c r="E48" i="6"/>
  <c r="E50" i="6" s="1"/>
  <c r="E55" i="6" s="1"/>
  <c r="E32" i="6"/>
  <c r="E34" i="6" s="1"/>
  <c r="G9" i="6"/>
  <c r="D34" i="6"/>
  <c r="D54" i="6"/>
  <c r="D50" i="6"/>
  <c r="G36" i="6"/>
  <c r="AE16" i="10"/>
  <c r="AE8" i="19" s="1"/>
  <c r="U16" i="10"/>
  <c r="U8" i="19" s="1"/>
  <c r="H16" i="10"/>
  <c r="H8" i="19" s="1"/>
  <c r="M16" i="10"/>
  <c r="M8" i="19" s="1"/>
  <c r="C14" i="10"/>
  <c r="J47" i="24"/>
  <c r="J13" i="19" s="1"/>
  <c r="K214" i="1"/>
  <c r="L41" i="24" s="1"/>
  <c r="K178" i="1"/>
  <c r="K81" i="18"/>
  <c r="J87" i="18"/>
  <c r="J11" i="19" s="1"/>
  <c r="K219" i="1"/>
  <c r="L46" i="24" s="1"/>
  <c r="K182" i="1"/>
  <c r="K85" i="18"/>
  <c r="K218" i="1"/>
  <c r="L45" i="24" s="1"/>
  <c r="K183" i="1"/>
  <c r="K86" i="18"/>
  <c r="K215" i="1"/>
  <c r="L42" i="24" s="1"/>
  <c r="K217" i="1"/>
  <c r="L44" i="24" s="1"/>
  <c r="K179" i="1"/>
  <c r="K82" i="18"/>
  <c r="K177" i="1"/>
  <c r="K80" i="18"/>
  <c r="K181" i="1"/>
  <c r="K84" i="18"/>
  <c r="K216" i="1"/>
  <c r="L43" i="24" s="1"/>
  <c r="K83" i="18"/>
  <c r="E16" i="10"/>
  <c r="E8" i="19" s="1"/>
  <c r="C13" i="10"/>
  <c r="C35" i="2"/>
  <c r="C13" i="7" s="1"/>
  <c r="C36" i="2" l="1"/>
  <c r="C32" i="2"/>
  <c r="G33" i="2"/>
  <c r="G37" i="2" s="1"/>
  <c r="C8" i="19"/>
  <c r="C6" i="6"/>
  <c r="C11" i="6" s="1"/>
  <c r="C19" i="6"/>
  <c r="W9" i="6"/>
  <c r="X36" i="6"/>
  <c r="X38" i="6" s="1"/>
  <c r="X39" i="6" s="1"/>
  <c r="K9" i="6"/>
  <c r="AA36" i="6"/>
  <c r="AA38" i="6" s="1"/>
  <c r="AA39" i="6" s="1"/>
  <c r="H9" i="6"/>
  <c r="AF36" i="6"/>
  <c r="AF38" i="6" s="1"/>
  <c r="AF39" i="6" s="1"/>
  <c r="F38" i="6"/>
  <c r="F9" i="6"/>
  <c r="L9" i="6"/>
  <c r="L36" i="6"/>
  <c r="L38" i="6" s="1"/>
  <c r="L39" i="6" s="1"/>
  <c r="I9" i="6"/>
  <c r="I36" i="6"/>
  <c r="I38" i="6" s="1"/>
  <c r="I39" i="6" s="1"/>
  <c r="AB9" i="6"/>
  <c r="AB36" i="6"/>
  <c r="AB38" i="6" s="1"/>
  <c r="AB39" i="6" s="1"/>
  <c r="J9" i="6"/>
  <c r="J36" i="6"/>
  <c r="J38" i="6" s="1"/>
  <c r="J39" i="6" s="1"/>
  <c r="R9" i="6"/>
  <c r="R36" i="6"/>
  <c r="R38" i="6" s="1"/>
  <c r="R39" i="6" s="1"/>
  <c r="T9" i="6"/>
  <c r="T36" i="6"/>
  <c r="T38" i="6" s="1"/>
  <c r="T39" i="6" s="1"/>
  <c r="D36" i="6"/>
  <c r="D38" i="6" s="1"/>
  <c r="D39" i="6" s="1"/>
  <c r="D40" i="6" s="1"/>
  <c r="D9" i="6"/>
  <c r="U9" i="6"/>
  <c r="U36" i="6"/>
  <c r="U38" i="6" s="1"/>
  <c r="U39" i="6" s="1"/>
  <c r="D6" i="19"/>
  <c r="C43" i="3"/>
  <c r="O9" i="6"/>
  <c r="O36" i="6"/>
  <c r="O38" i="6" s="1"/>
  <c r="O39" i="6" s="1"/>
  <c r="Z9" i="6"/>
  <c r="Z36" i="6"/>
  <c r="Z38" i="6" s="1"/>
  <c r="Z39" i="6" s="1"/>
  <c r="E36" i="6"/>
  <c r="E38" i="6" s="1"/>
  <c r="E39" i="6" s="1"/>
  <c r="E9" i="6"/>
  <c r="V9" i="6"/>
  <c r="V36" i="6"/>
  <c r="V38" i="6" s="1"/>
  <c r="V39" i="6" s="1"/>
  <c r="N9" i="6"/>
  <c r="N36" i="6"/>
  <c r="N38" i="6" s="1"/>
  <c r="N39" i="6" s="1"/>
  <c r="C35" i="6"/>
  <c r="C51" i="6"/>
  <c r="F37" i="2"/>
  <c r="C37" i="2" s="1"/>
  <c r="C54" i="6"/>
  <c r="G32" i="6"/>
  <c r="G34" i="6" s="1"/>
  <c r="G48" i="6"/>
  <c r="G50" i="6" s="1"/>
  <c r="G55" i="6" s="1"/>
  <c r="Z4" i="24"/>
  <c r="Y28" i="24"/>
  <c r="Y40" i="24"/>
  <c r="Y16" i="24"/>
  <c r="Z4" i="18"/>
  <c r="Y66" i="18"/>
  <c r="Y79" i="18"/>
  <c r="Y53" i="18"/>
  <c r="D55" i="6"/>
  <c r="D56" i="6" s="1"/>
  <c r="G38" i="6"/>
  <c r="L179" i="1"/>
  <c r="L82" i="18"/>
  <c r="L215" i="1"/>
  <c r="M42" i="24" s="1"/>
  <c r="L218" i="1"/>
  <c r="M45" i="24" s="1"/>
  <c r="L178" i="1"/>
  <c r="L81" i="18"/>
  <c r="L216" i="1"/>
  <c r="M43" i="24" s="1"/>
  <c r="K87" i="18"/>
  <c r="L219" i="1"/>
  <c r="M46" i="24" s="1"/>
  <c r="K47" i="24"/>
  <c r="K13" i="19" s="1"/>
  <c r="L177" i="1"/>
  <c r="L80" i="18"/>
  <c r="L217" i="1"/>
  <c r="M44" i="24" s="1"/>
  <c r="L183" i="1"/>
  <c r="L86" i="18"/>
  <c r="L214" i="1"/>
  <c r="M41" i="24" s="1"/>
  <c r="L83" i="18"/>
  <c r="L181" i="1"/>
  <c r="L84" i="18"/>
  <c r="L182" i="1"/>
  <c r="L85" i="18"/>
  <c r="C16" i="10"/>
  <c r="C33" i="2" l="1"/>
  <c r="C6" i="19"/>
  <c r="D7" i="19"/>
  <c r="C9" i="6"/>
  <c r="C36" i="6"/>
  <c r="D6" i="7"/>
  <c r="D7" i="7" s="1"/>
  <c r="D8" i="7" s="1"/>
  <c r="D9" i="7" s="1"/>
  <c r="C12" i="6"/>
  <c r="G39" i="6"/>
  <c r="F32" i="6"/>
  <c r="F48" i="6"/>
  <c r="C22" i="7"/>
  <c r="AA4" i="18"/>
  <c r="Z53" i="18"/>
  <c r="Z79" i="18"/>
  <c r="Z66" i="18"/>
  <c r="AA4" i="24"/>
  <c r="Z40" i="24"/>
  <c r="Z28" i="24"/>
  <c r="Z16" i="24"/>
  <c r="D58" i="6"/>
  <c r="E56" i="6"/>
  <c r="D42" i="6"/>
  <c r="E40" i="6"/>
  <c r="C38" i="6"/>
  <c r="M181" i="1"/>
  <c r="M84" i="18"/>
  <c r="M183" i="1"/>
  <c r="M86" i="18"/>
  <c r="M219" i="1"/>
  <c r="N46" i="24" s="1"/>
  <c r="M178" i="1"/>
  <c r="M81" i="18"/>
  <c r="L47" i="24"/>
  <c r="L13" i="19" s="1"/>
  <c r="M217" i="1"/>
  <c r="N44" i="24" s="1"/>
  <c r="M216" i="1"/>
  <c r="N43" i="24" s="1"/>
  <c r="M215" i="1"/>
  <c r="N42" i="24" s="1"/>
  <c r="M214" i="1"/>
  <c r="N41" i="24" s="1"/>
  <c r="L87" i="18"/>
  <c r="L11" i="19" s="1"/>
  <c r="K11" i="19"/>
  <c r="M182" i="1"/>
  <c r="M85" i="18"/>
  <c r="M83" i="18"/>
  <c r="M177" i="1"/>
  <c r="M80" i="18"/>
  <c r="M218" i="1"/>
  <c r="N45" i="24" s="1"/>
  <c r="M179" i="1"/>
  <c r="M82" i="18"/>
  <c r="C19" i="19" l="1"/>
  <c r="C21" i="19"/>
  <c r="C7" i="19"/>
  <c r="D17" i="19"/>
  <c r="F50" i="6"/>
  <c r="C48" i="6"/>
  <c r="F34" i="6"/>
  <c r="C32" i="6"/>
  <c r="AB4" i="24"/>
  <c r="AA40" i="24"/>
  <c r="AA16" i="24"/>
  <c r="AA28" i="24"/>
  <c r="AB4" i="18"/>
  <c r="AA79" i="18"/>
  <c r="AA53" i="18"/>
  <c r="AA66" i="18"/>
  <c r="H24" i="7"/>
  <c r="H25" i="7" s="1"/>
  <c r="H18" i="6" s="1"/>
  <c r="H23" i="6" s="1"/>
  <c r="G24" i="7"/>
  <c r="G25" i="7" s="1"/>
  <c r="G18" i="6" s="1"/>
  <c r="G23" i="6" s="1"/>
  <c r="F24" i="7"/>
  <c r="F25" i="7" s="1"/>
  <c r="F18" i="6" s="1"/>
  <c r="F23" i="6" s="1"/>
  <c r="E24" i="7"/>
  <c r="E25" i="7" s="1"/>
  <c r="E18" i="6" s="1"/>
  <c r="E23" i="6" s="1"/>
  <c r="C14" i="7"/>
  <c r="C16" i="7" s="1"/>
  <c r="D24" i="7"/>
  <c r="D25" i="7" s="1"/>
  <c r="E58" i="6"/>
  <c r="E42" i="6"/>
  <c r="M87" i="18"/>
  <c r="M11" i="19" s="1"/>
  <c r="N182" i="1"/>
  <c r="N85" i="18"/>
  <c r="M47" i="24"/>
  <c r="M13" i="19" s="1"/>
  <c r="N215" i="1"/>
  <c r="O42" i="24" s="1"/>
  <c r="N181" i="1"/>
  <c r="N84" i="18"/>
  <c r="N218" i="1"/>
  <c r="O45" i="24" s="1"/>
  <c r="N177" i="1"/>
  <c r="N80" i="18"/>
  <c r="N83" i="18"/>
  <c r="N214" i="1"/>
  <c r="O41" i="24" s="1"/>
  <c r="N178" i="1"/>
  <c r="N81" i="18"/>
  <c r="N216" i="1"/>
  <c r="O43" i="24" s="1"/>
  <c r="N217" i="1"/>
  <c r="O44" i="24" s="1"/>
  <c r="N183" i="1"/>
  <c r="N86" i="18"/>
  <c r="N179" i="1"/>
  <c r="N82" i="18"/>
  <c r="N219" i="1"/>
  <c r="O46" i="24" s="1"/>
  <c r="F39" i="6" l="1"/>
  <c r="C34" i="6"/>
  <c r="F55" i="6"/>
  <c r="C50" i="6"/>
  <c r="AC4" i="18"/>
  <c r="AB79" i="18"/>
  <c r="AB53" i="18"/>
  <c r="AB66" i="18"/>
  <c r="AC4" i="24"/>
  <c r="AB16" i="24"/>
  <c r="AB40" i="24"/>
  <c r="AB28" i="24"/>
  <c r="C24" i="7"/>
  <c r="D18" i="6"/>
  <c r="C25" i="7"/>
  <c r="O183" i="1"/>
  <c r="O86" i="18"/>
  <c r="O178" i="1"/>
  <c r="O81" i="18"/>
  <c r="O177" i="1"/>
  <c r="O80" i="18"/>
  <c r="O181" i="1"/>
  <c r="O84" i="18"/>
  <c r="O182" i="1"/>
  <c r="O85" i="18"/>
  <c r="O216" i="1"/>
  <c r="P43" i="24" s="1"/>
  <c r="N47" i="24"/>
  <c r="N13" i="19" s="1"/>
  <c r="O215" i="1"/>
  <c r="P42" i="24" s="1"/>
  <c r="O179" i="1"/>
  <c r="O82" i="18"/>
  <c r="O217" i="1"/>
  <c r="P44" i="24" s="1"/>
  <c r="O214" i="1"/>
  <c r="P41" i="24" s="1"/>
  <c r="O83" i="18"/>
  <c r="O218" i="1"/>
  <c r="P45" i="24" s="1"/>
  <c r="O219" i="1"/>
  <c r="P46" i="24" s="1"/>
  <c r="N87" i="18"/>
  <c r="N11" i="19" s="1"/>
  <c r="C18" i="6" l="1"/>
  <c r="C25" i="6" s="1"/>
  <c r="F40" i="6"/>
  <c r="C39" i="6"/>
  <c r="C55" i="6"/>
  <c r="F56" i="6"/>
  <c r="AD4" i="24"/>
  <c r="AC28" i="24"/>
  <c r="AC16" i="24"/>
  <c r="AC40" i="24"/>
  <c r="AD4" i="18"/>
  <c r="AC66" i="18"/>
  <c r="AC53" i="18"/>
  <c r="AC79" i="18"/>
  <c r="D23" i="6"/>
  <c r="C23" i="6" s="1"/>
  <c r="P83" i="18"/>
  <c r="P216" i="1"/>
  <c r="Q43" i="24" s="1"/>
  <c r="O87" i="18"/>
  <c r="O11" i="19" s="1"/>
  <c r="O47" i="24"/>
  <c r="O13" i="19" s="1"/>
  <c r="P217" i="1"/>
  <c r="Q44" i="24" s="1"/>
  <c r="P182" i="1"/>
  <c r="P85" i="18"/>
  <c r="P177" i="1"/>
  <c r="P80" i="18"/>
  <c r="P178" i="1"/>
  <c r="P81" i="18"/>
  <c r="P219" i="1"/>
  <c r="Q46" i="24" s="1"/>
  <c r="P218" i="1"/>
  <c r="Q45" i="24" s="1"/>
  <c r="P214" i="1"/>
  <c r="Q41" i="24" s="1"/>
  <c r="P179" i="1"/>
  <c r="P82" i="18"/>
  <c r="P215" i="1"/>
  <c r="Q42" i="24" s="1"/>
  <c r="P181" i="1"/>
  <c r="P84" i="18"/>
  <c r="P183" i="1"/>
  <c r="P86" i="18"/>
  <c r="F42" i="6" l="1"/>
  <c r="G40" i="6"/>
  <c r="F58" i="6"/>
  <c r="G56" i="6"/>
  <c r="AE4" i="18"/>
  <c r="AD66" i="18"/>
  <c r="AD53" i="18"/>
  <c r="AD79" i="18"/>
  <c r="AE4" i="24"/>
  <c r="AD40" i="24"/>
  <c r="AD28" i="24"/>
  <c r="AD16" i="24"/>
  <c r="C26" i="6"/>
  <c r="P87" i="18"/>
  <c r="P11" i="19" s="1"/>
  <c r="Q181" i="1"/>
  <c r="Q84" i="18"/>
  <c r="Q182" i="1"/>
  <c r="Q85" i="18"/>
  <c r="P47" i="24"/>
  <c r="P13" i="19" s="1"/>
  <c r="Q215" i="1"/>
  <c r="R42" i="24" s="1"/>
  <c r="Q214" i="1"/>
  <c r="R41" i="24" s="1"/>
  <c r="Q219" i="1"/>
  <c r="R46" i="24" s="1"/>
  <c r="Q177" i="1"/>
  <c r="Q80" i="18"/>
  <c r="Q217" i="1"/>
  <c r="R44" i="24" s="1"/>
  <c r="Q216" i="1"/>
  <c r="R43" i="24" s="1"/>
  <c r="Q183" i="1"/>
  <c r="Q86" i="18"/>
  <c r="Q179" i="1"/>
  <c r="Q82" i="18"/>
  <c r="Q218" i="1"/>
  <c r="R45" i="24" s="1"/>
  <c r="Q178" i="1"/>
  <c r="Q81" i="18"/>
  <c r="Q83" i="18"/>
  <c r="G42" i="6" l="1"/>
  <c r="H40" i="6"/>
  <c r="G58" i="6"/>
  <c r="H56" i="6"/>
  <c r="AF4" i="24"/>
  <c r="AE40" i="24"/>
  <c r="AE16" i="24"/>
  <c r="AE28" i="24"/>
  <c r="AF4" i="18"/>
  <c r="AE79" i="18"/>
  <c r="AE53" i="18"/>
  <c r="AE66" i="18"/>
  <c r="R183" i="1"/>
  <c r="R86" i="18"/>
  <c r="R216" i="1"/>
  <c r="S43" i="24" s="1"/>
  <c r="R214" i="1"/>
  <c r="S41" i="24" s="1"/>
  <c r="R215" i="1"/>
  <c r="S42" i="24" s="1"/>
  <c r="R182" i="1"/>
  <c r="R85" i="18"/>
  <c r="Q47" i="24"/>
  <c r="Q13" i="19" s="1"/>
  <c r="R218" i="1"/>
  <c r="S45" i="24" s="1"/>
  <c r="Q87" i="18"/>
  <c r="Q11" i="19" s="1"/>
  <c r="R83" i="18"/>
  <c r="R178" i="1"/>
  <c r="R81" i="18"/>
  <c r="R179" i="1"/>
  <c r="R82" i="18"/>
  <c r="R217" i="1"/>
  <c r="S44" i="24" s="1"/>
  <c r="R177" i="1"/>
  <c r="R80" i="18"/>
  <c r="R219" i="1"/>
  <c r="S46" i="24" s="1"/>
  <c r="R181" i="1"/>
  <c r="R84" i="18"/>
  <c r="H42" i="6" l="1"/>
  <c r="I40" i="6"/>
  <c r="H58" i="6"/>
  <c r="I56" i="6"/>
  <c r="AG4" i="18"/>
  <c r="AF53" i="18"/>
  <c r="AF79" i="18"/>
  <c r="AF66" i="18"/>
  <c r="AG4" i="24"/>
  <c r="AF28" i="24"/>
  <c r="AF40" i="24"/>
  <c r="AF16" i="24"/>
  <c r="S181" i="1"/>
  <c r="S84" i="18"/>
  <c r="S219" i="1"/>
  <c r="T46" i="24" s="1"/>
  <c r="S179" i="1"/>
  <c r="S82" i="18"/>
  <c r="S216" i="1"/>
  <c r="T43" i="24" s="1"/>
  <c r="S217" i="1"/>
  <c r="T44" i="24" s="1"/>
  <c r="S83" i="18"/>
  <c r="S215" i="1"/>
  <c r="T42" i="24" s="1"/>
  <c r="R87" i="18"/>
  <c r="R11" i="19" s="1"/>
  <c r="S218" i="1"/>
  <c r="T45" i="24" s="1"/>
  <c r="R47" i="24"/>
  <c r="R13" i="19" s="1"/>
  <c r="S177" i="1"/>
  <c r="S80" i="18"/>
  <c r="S178" i="1"/>
  <c r="S81" i="18"/>
  <c r="S182" i="1"/>
  <c r="S85" i="18"/>
  <c r="S214" i="1"/>
  <c r="T41" i="24" s="1"/>
  <c r="S183" i="1"/>
  <c r="S86" i="18"/>
  <c r="I58" i="6" l="1"/>
  <c r="J56" i="6"/>
  <c r="J40" i="6"/>
  <c r="I42" i="6"/>
  <c r="AG28" i="24"/>
  <c r="AG40" i="24"/>
  <c r="AG16" i="24"/>
  <c r="AG66" i="18"/>
  <c r="AG79" i="18"/>
  <c r="AG53" i="18"/>
  <c r="S87" i="18"/>
  <c r="S11" i="19" s="1"/>
  <c r="T217" i="1"/>
  <c r="U44" i="24" s="1"/>
  <c r="S47" i="24"/>
  <c r="S13" i="19" s="1"/>
  <c r="T83" i="18"/>
  <c r="T219" i="1"/>
  <c r="U46" i="24" s="1"/>
  <c r="T183" i="1"/>
  <c r="T86" i="18"/>
  <c r="T214" i="1"/>
  <c r="U41" i="24" s="1"/>
  <c r="T215" i="1"/>
  <c r="U42" i="24" s="1"/>
  <c r="T216" i="1"/>
  <c r="U43" i="24" s="1"/>
  <c r="T179" i="1"/>
  <c r="T82" i="18"/>
  <c r="T181" i="1"/>
  <c r="T84" i="18"/>
  <c r="T182" i="1"/>
  <c r="T85" i="18"/>
  <c r="T178" i="1"/>
  <c r="T81" i="18"/>
  <c r="T177" i="1"/>
  <c r="T80" i="18"/>
  <c r="T218" i="1"/>
  <c r="U45" i="24" s="1"/>
  <c r="K56" i="6" l="1"/>
  <c r="J58" i="6"/>
  <c r="K40" i="6"/>
  <c r="J42" i="6"/>
  <c r="U219" i="1"/>
  <c r="V46" i="24" s="1"/>
  <c r="U178" i="1"/>
  <c r="U81" i="18"/>
  <c r="U179" i="1"/>
  <c r="U82" i="18"/>
  <c r="U215" i="1"/>
  <c r="V42" i="24" s="1"/>
  <c r="T87" i="18"/>
  <c r="T11" i="19" s="1"/>
  <c r="U183" i="1"/>
  <c r="U86" i="18"/>
  <c r="U83" i="18"/>
  <c r="U214" i="1"/>
  <c r="V41" i="24" s="1"/>
  <c r="U218" i="1"/>
  <c r="V45" i="24" s="1"/>
  <c r="U177" i="1"/>
  <c r="U80" i="18"/>
  <c r="U182" i="1"/>
  <c r="U85" i="18"/>
  <c r="U181" i="1"/>
  <c r="U84" i="18"/>
  <c r="U216" i="1"/>
  <c r="V43" i="24" s="1"/>
  <c r="T47" i="24"/>
  <c r="T13" i="19" s="1"/>
  <c r="U217" i="1"/>
  <c r="V44" i="24" s="1"/>
  <c r="K58" i="6" l="1"/>
  <c r="L56" i="6"/>
  <c r="L40" i="6"/>
  <c r="K42" i="6"/>
  <c r="V217" i="1"/>
  <c r="W44" i="24" s="1"/>
  <c r="V215" i="1"/>
  <c r="W42" i="24" s="1"/>
  <c r="V216" i="1"/>
  <c r="W43" i="24" s="1"/>
  <c r="V182" i="1"/>
  <c r="V85" i="18"/>
  <c r="V218" i="1"/>
  <c r="W45" i="24" s="1"/>
  <c r="V83" i="18"/>
  <c r="V183" i="1"/>
  <c r="V86" i="18"/>
  <c r="U87" i="18"/>
  <c r="U11" i="19" s="1"/>
  <c r="U47" i="24"/>
  <c r="U13" i="19" s="1"/>
  <c r="V179" i="1"/>
  <c r="V82" i="18"/>
  <c r="V178" i="1"/>
  <c r="V81" i="18"/>
  <c r="V219" i="1"/>
  <c r="W46" i="24" s="1"/>
  <c r="V181" i="1"/>
  <c r="V84" i="18"/>
  <c r="V177" i="1"/>
  <c r="V80" i="18"/>
  <c r="V214" i="1"/>
  <c r="W41" i="24" s="1"/>
  <c r="M56" i="6" l="1"/>
  <c r="L58" i="6"/>
  <c r="L42" i="6"/>
  <c r="M40" i="6"/>
  <c r="V87" i="18"/>
  <c r="V11" i="19" s="1"/>
  <c r="W183" i="1"/>
  <c r="W86" i="18"/>
  <c r="W218" i="1"/>
  <c r="X45" i="24" s="1"/>
  <c r="W216" i="1"/>
  <c r="X43" i="24" s="1"/>
  <c r="W217" i="1"/>
  <c r="X44" i="24" s="1"/>
  <c r="W177" i="1"/>
  <c r="W80" i="18"/>
  <c r="W179" i="1"/>
  <c r="W82" i="18"/>
  <c r="V47" i="24"/>
  <c r="V13" i="19" s="1"/>
  <c r="W83" i="18"/>
  <c r="W182" i="1"/>
  <c r="W85" i="18"/>
  <c r="W215" i="1"/>
  <c r="X42" i="24" s="1"/>
  <c r="W214" i="1"/>
  <c r="X41" i="24" s="1"/>
  <c r="W181" i="1"/>
  <c r="W84" i="18"/>
  <c r="W219" i="1"/>
  <c r="X46" i="24" s="1"/>
  <c r="W178" i="1"/>
  <c r="W81" i="18"/>
  <c r="N56" i="6" l="1"/>
  <c r="M58" i="6"/>
  <c r="N40" i="6"/>
  <c r="M42" i="6"/>
  <c r="W87" i="18"/>
  <c r="W11" i="19" s="1"/>
  <c r="X178" i="1"/>
  <c r="X81" i="18"/>
  <c r="X181" i="1"/>
  <c r="X84" i="18"/>
  <c r="X182" i="1"/>
  <c r="X85" i="18"/>
  <c r="W47" i="24"/>
  <c r="W13" i="19" s="1"/>
  <c r="X177" i="1"/>
  <c r="X80" i="18"/>
  <c r="X217" i="1"/>
  <c r="Y44" i="24" s="1"/>
  <c r="X218" i="1"/>
  <c r="Y45" i="24" s="1"/>
  <c r="X219" i="1"/>
  <c r="Y46" i="24" s="1"/>
  <c r="X214" i="1"/>
  <c r="Y41" i="24" s="1"/>
  <c r="X215" i="1"/>
  <c r="Y42" i="24" s="1"/>
  <c r="X83" i="18"/>
  <c r="X179" i="1"/>
  <c r="X82" i="18"/>
  <c r="X216" i="1"/>
  <c r="Y43" i="24" s="1"/>
  <c r="X183" i="1"/>
  <c r="X86" i="18"/>
  <c r="N58" i="6" l="1"/>
  <c r="O56" i="6"/>
  <c r="O40" i="6"/>
  <c r="N42" i="6"/>
  <c r="X47" i="24"/>
  <c r="X13" i="19" s="1"/>
  <c r="Y216" i="1"/>
  <c r="Z43" i="24" s="1"/>
  <c r="Y179" i="1"/>
  <c r="Y82" i="18"/>
  <c r="Y214" i="1"/>
  <c r="Z41" i="24" s="1"/>
  <c r="Y218" i="1"/>
  <c r="Z45" i="24" s="1"/>
  <c r="Y217" i="1"/>
  <c r="Z44" i="24" s="1"/>
  <c r="Y181" i="1"/>
  <c r="Y84" i="18"/>
  <c r="X87" i="18"/>
  <c r="X11" i="19" s="1"/>
  <c r="Y183" i="1"/>
  <c r="Y86" i="18"/>
  <c r="Y83" i="18"/>
  <c r="Y215" i="1"/>
  <c r="Z42" i="24" s="1"/>
  <c r="Y219" i="1"/>
  <c r="Z46" i="24" s="1"/>
  <c r="Y177" i="1"/>
  <c r="Y80" i="18"/>
  <c r="Y182" i="1"/>
  <c r="Y85" i="18"/>
  <c r="Y178" i="1"/>
  <c r="Y81" i="18"/>
  <c r="P40" i="6" l="1"/>
  <c r="O42" i="6"/>
  <c r="P56" i="6"/>
  <c r="O58" i="6"/>
  <c r="Z214" i="1"/>
  <c r="AA41" i="24" s="1"/>
  <c r="Z216" i="1"/>
  <c r="AA43" i="24" s="1"/>
  <c r="Z178" i="1"/>
  <c r="Z81" i="18"/>
  <c r="Z215" i="1"/>
  <c r="AA42" i="24" s="1"/>
  <c r="Y87" i="18"/>
  <c r="Y11" i="19" s="1"/>
  <c r="Z218" i="1"/>
  <c r="AA45" i="24" s="1"/>
  <c r="Z177" i="1"/>
  <c r="Z80" i="18"/>
  <c r="Z219" i="1"/>
  <c r="AA46" i="24" s="1"/>
  <c r="Z83" i="18"/>
  <c r="Y47" i="24"/>
  <c r="Y13" i="19" s="1"/>
  <c r="Z181" i="1"/>
  <c r="Z84" i="18"/>
  <c r="Z217" i="1"/>
  <c r="AA44" i="24" s="1"/>
  <c r="Z179" i="1"/>
  <c r="Z82" i="18"/>
  <c r="Z182" i="1"/>
  <c r="Z85" i="18"/>
  <c r="Z183" i="1"/>
  <c r="Z86" i="18"/>
  <c r="P58" i="6" l="1"/>
  <c r="Q56" i="6"/>
  <c r="P42" i="6"/>
  <c r="Q40" i="6"/>
  <c r="AA179" i="1"/>
  <c r="AA82" i="18"/>
  <c r="Z87" i="18"/>
  <c r="Z11" i="19" s="1"/>
  <c r="AA177" i="1"/>
  <c r="AA80" i="18"/>
  <c r="AA218" i="1"/>
  <c r="AB45" i="24" s="1"/>
  <c r="AA216" i="1"/>
  <c r="AB43" i="24" s="1"/>
  <c r="AA182" i="1"/>
  <c r="AA85" i="18"/>
  <c r="AA217" i="1"/>
  <c r="AB44" i="24" s="1"/>
  <c r="Z47" i="24"/>
  <c r="Z13" i="19" s="1"/>
  <c r="AA219" i="1"/>
  <c r="AB46" i="24" s="1"/>
  <c r="AA215" i="1"/>
  <c r="AB42" i="24" s="1"/>
  <c r="AA178" i="1"/>
  <c r="AA81" i="18"/>
  <c r="AA214" i="1"/>
  <c r="AB41" i="24" s="1"/>
  <c r="AA183" i="1"/>
  <c r="AA86" i="18"/>
  <c r="AA181" i="1"/>
  <c r="AA84" i="18"/>
  <c r="AA83" i="18"/>
  <c r="R56" i="6" l="1"/>
  <c r="Q58" i="6"/>
  <c r="R40" i="6"/>
  <c r="Q42" i="6"/>
  <c r="AB181" i="1"/>
  <c r="AB84" i="18"/>
  <c r="AB215" i="1"/>
  <c r="AC42" i="24" s="1"/>
  <c r="AB182" i="1"/>
  <c r="AB85" i="18"/>
  <c r="AB177" i="1"/>
  <c r="AB80" i="18"/>
  <c r="AB219" i="1"/>
  <c r="AC46" i="24" s="1"/>
  <c r="AB83" i="18"/>
  <c r="AB183" i="1"/>
  <c r="AB86" i="18"/>
  <c r="AB178" i="1"/>
  <c r="AB81" i="18"/>
  <c r="AB217" i="1"/>
  <c r="AC44" i="24" s="1"/>
  <c r="AB214" i="1"/>
  <c r="AC41" i="24" s="1"/>
  <c r="AB216" i="1"/>
  <c r="AC43" i="24" s="1"/>
  <c r="AB218" i="1"/>
  <c r="AC45" i="24" s="1"/>
  <c r="AA47" i="24"/>
  <c r="AA13" i="19" s="1"/>
  <c r="AA87" i="18"/>
  <c r="AA11" i="19" s="1"/>
  <c r="AB179" i="1"/>
  <c r="AB82" i="18"/>
  <c r="R42" i="6" l="1"/>
  <c r="S40" i="6"/>
  <c r="S56" i="6"/>
  <c r="R58" i="6"/>
  <c r="AB47" i="24"/>
  <c r="AB13" i="19" s="1"/>
  <c r="AC219" i="1"/>
  <c r="AD46" i="24" s="1"/>
  <c r="AC177" i="1"/>
  <c r="AC80" i="18"/>
  <c r="AC182" i="1"/>
  <c r="AC85" i="18"/>
  <c r="AC181" i="1"/>
  <c r="AC84" i="18"/>
  <c r="AC218" i="1"/>
  <c r="AD45" i="24" s="1"/>
  <c r="AC214" i="1"/>
  <c r="AD41" i="24" s="1"/>
  <c r="AC178" i="1"/>
  <c r="AC81" i="18"/>
  <c r="AC83" i="18"/>
  <c r="AC215" i="1"/>
  <c r="AD42" i="24" s="1"/>
  <c r="AC179" i="1"/>
  <c r="AC82" i="18"/>
  <c r="AC216" i="1"/>
  <c r="AD43" i="24" s="1"/>
  <c r="AC217" i="1"/>
  <c r="AD44" i="24" s="1"/>
  <c r="AC183" i="1"/>
  <c r="AC86" i="18"/>
  <c r="AB87" i="18"/>
  <c r="AB11" i="19" s="1"/>
  <c r="S58" i="6" l="1"/>
  <c r="T56" i="6"/>
  <c r="S42" i="6"/>
  <c r="T40" i="6"/>
  <c r="AD183" i="1"/>
  <c r="AD86" i="18"/>
  <c r="AD216" i="1"/>
  <c r="AE43" i="24" s="1"/>
  <c r="AD182" i="1"/>
  <c r="AD85" i="18"/>
  <c r="AC47" i="24"/>
  <c r="AC13" i="19" s="1"/>
  <c r="AC87" i="18"/>
  <c r="AC11" i="19" s="1"/>
  <c r="AD217" i="1"/>
  <c r="AE44" i="24" s="1"/>
  <c r="AD179" i="1"/>
  <c r="AD82" i="18"/>
  <c r="AD83" i="18"/>
  <c r="AD214" i="1"/>
  <c r="AE41" i="24" s="1"/>
  <c r="AD181" i="1"/>
  <c r="AD84" i="18"/>
  <c r="AD177" i="1"/>
  <c r="AD80" i="18"/>
  <c r="AD215" i="1"/>
  <c r="AE42" i="24" s="1"/>
  <c r="AD178" i="1"/>
  <c r="AD81" i="18"/>
  <c r="AD218" i="1"/>
  <c r="AE45" i="24" s="1"/>
  <c r="AD219" i="1"/>
  <c r="AE46" i="24" s="1"/>
  <c r="U56" i="6" l="1"/>
  <c r="T58" i="6"/>
  <c r="T42" i="6"/>
  <c r="U40" i="6"/>
  <c r="AE219" i="1"/>
  <c r="AF46" i="24" s="1"/>
  <c r="AE178" i="1"/>
  <c r="AE81" i="18"/>
  <c r="AE181" i="1"/>
  <c r="AE84" i="18"/>
  <c r="AE179" i="1"/>
  <c r="AE82" i="18"/>
  <c r="AE217" i="1"/>
  <c r="AF44" i="24" s="1"/>
  <c r="AD87" i="18"/>
  <c r="AD11" i="19" s="1"/>
  <c r="AD47" i="24"/>
  <c r="AD13" i="19" s="1"/>
  <c r="AE182" i="1"/>
  <c r="AE85" i="18"/>
  <c r="AE216" i="1"/>
  <c r="AF43" i="24" s="1"/>
  <c r="AE218" i="1"/>
  <c r="AF45" i="24" s="1"/>
  <c r="AE215" i="1"/>
  <c r="AF42" i="24" s="1"/>
  <c r="AE177" i="1"/>
  <c r="AE80" i="18"/>
  <c r="AE214" i="1"/>
  <c r="AF41" i="24" s="1"/>
  <c r="AE83" i="18"/>
  <c r="AE183" i="1"/>
  <c r="AE86" i="18"/>
  <c r="U42" i="6" l="1"/>
  <c r="V40" i="6"/>
  <c r="V56" i="6"/>
  <c r="U58" i="6"/>
  <c r="AE47" i="24"/>
  <c r="AE13" i="19" s="1"/>
  <c r="AF183" i="1"/>
  <c r="AF86" i="18"/>
  <c r="AF214" i="1"/>
  <c r="AG41" i="24" s="1"/>
  <c r="AF215" i="1"/>
  <c r="AG42" i="24" s="1"/>
  <c r="AF216" i="1"/>
  <c r="AG43" i="24" s="1"/>
  <c r="AF182" i="1"/>
  <c r="AF85" i="18"/>
  <c r="AF217" i="1"/>
  <c r="AG44" i="24" s="1"/>
  <c r="AF181" i="1"/>
  <c r="AF84" i="18"/>
  <c r="AF178" i="1"/>
  <c r="AF81" i="18"/>
  <c r="AE87" i="18"/>
  <c r="AE11" i="19" s="1"/>
  <c r="AF83" i="18"/>
  <c r="AF177" i="1"/>
  <c r="AF80" i="18"/>
  <c r="AF218" i="1"/>
  <c r="AG45" i="24" s="1"/>
  <c r="AF179" i="1"/>
  <c r="AF82" i="18"/>
  <c r="AF219" i="1"/>
  <c r="AG46" i="24" s="1"/>
  <c r="V42" i="6" l="1"/>
  <c r="W40" i="6"/>
  <c r="W56" i="6"/>
  <c r="V58" i="6"/>
  <c r="AG179" i="1"/>
  <c r="AH179" i="1" s="1"/>
  <c r="AI179" i="1" s="1"/>
  <c r="AJ179" i="1" s="1"/>
  <c r="AK179" i="1" s="1"/>
  <c r="AL179" i="1" s="1"/>
  <c r="AM179" i="1" s="1"/>
  <c r="AN179" i="1" s="1"/>
  <c r="AO179" i="1" s="1"/>
  <c r="AP179" i="1" s="1"/>
  <c r="AG82" i="18"/>
  <c r="C82" i="18" s="1"/>
  <c r="AG181" i="1"/>
  <c r="AH181" i="1" s="1"/>
  <c r="AI181" i="1" s="1"/>
  <c r="AJ181" i="1" s="1"/>
  <c r="AK181" i="1" s="1"/>
  <c r="AL181" i="1" s="1"/>
  <c r="AM181" i="1" s="1"/>
  <c r="AN181" i="1" s="1"/>
  <c r="AO181" i="1" s="1"/>
  <c r="AP181" i="1" s="1"/>
  <c r="AG84" i="18"/>
  <c r="C84" i="18" s="1"/>
  <c r="AG216" i="1"/>
  <c r="AH216" i="1" s="1"/>
  <c r="AI216" i="1" s="1"/>
  <c r="AJ216" i="1" s="1"/>
  <c r="AK216" i="1" s="1"/>
  <c r="AL216" i="1" s="1"/>
  <c r="AM216" i="1" s="1"/>
  <c r="AN216" i="1" s="1"/>
  <c r="AO216" i="1" s="1"/>
  <c r="AP216" i="1" s="1"/>
  <c r="C43" i="24"/>
  <c r="AG214" i="1"/>
  <c r="AH214" i="1" s="1"/>
  <c r="AI214" i="1" s="1"/>
  <c r="AJ214" i="1" s="1"/>
  <c r="AK214" i="1" s="1"/>
  <c r="AL214" i="1" s="1"/>
  <c r="AM214" i="1" s="1"/>
  <c r="AN214" i="1" s="1"/>
  <c r="AO214" i="1" s="1"/>
  <c r="AP214" i="1" s="1"/>
  <c r="AG183" i="1"/>
  <c r="AH183" i="1" s="1"/>
  <c r="AI183" i="1" s="1"/>
  <c r="AJ183" i="1" s="1"/>
  <c r="AK183" i="1" s="1"/>
  <c r="AL183" i="1" s="1"/>
  <c r="AM183" i="1" s="1"/>
  <c r="AN183" i="1" s="1"/>
  <c r="AO183" i="1" s="1"/>
  <c r="AP183" i="1" s="1"/>
  <c r="AG86" i="18"/>
  <c r="C86" i="18" s="1"/>
  <c r="AG218" i="1"/>
  <c r="AH218" i="1" s="1"/>
  <c r="AI218" i="1" s="1"/>
  <c r="AJ218" i="1" s="1"/>
  <c r="AK218" i="1" s="1"/>
  <c r="AL218" i="1" s="1"/>
  <c r="AM218" i="1" s="1"/>
  <c r="AN218" i="1" s="1"/>
  <c r="AO218" i="1" s="1"/>
  <c r="AP218" i="1" s="1"/>
  <c r="C45" i="24"/>
  <c r="AG83" i="18"/>
  <c r="C83" i="18" s="1"/>
  <c r="AG219" i="1"/>
  <c r="AH219" i="1" s="1"/>
  <c r="AI219" i="1" s="1"/>
  <c r="AJ219" i="1" s="1"/>
  <c r="AK219" i="1" s="1"/>
  <c r="AL219" i="1" s="1"/>
  <c r="AM219" i="1" s="1"/>
  <c r="AN219" i="1" s="1"/>
  <c r="AO219" i="1" s="1"/>
  <c r="AP219" i="1" s="1"/>
  <c r="C46" i="24"/>
  <c r="AF87" i="18"/>
  <c r="AF11" i="19" s="1"/>
  <c r="AG178" i="1"/>
  <c r="AH178" i="1" s="1"/>
  <c r="AI178" i="1" s="1"/>
  <c r="AJ178" i="1" s="1"/>
  <c r="AK178" i="1" s="1"/>
  <c r="AL178" i="1" s="1"/>
  <c r="AM178" i="1" s="1"/>
  <c r="AN178" i="1" s="1"/>
  <c r="AO178" i="1" s="1"/>
  <c r="AP178" i="1" s="1"/>
  <c r="AG81" i="18"/>
  <c r="C81" i="18" s="1"/>
  <c r="AG182" i="1"/>
  <c r="AH182" i="1" s="1"/>
  <c r="AI182" i="1" s="1"/>
  <c r="AJ182" i="1" s="1"/>
  <c r="AK182" i="1" s="1"/>
  <c r="AL182" i="1" s="1"/>
  <c r="AM182" i="1" s="1"/>
  <c r="AN182" i="1" s="1"/>
  <c r="AO182" i="1" s="1"/>
  <c r="AP182" i="1" s="1"/>
  <c r="AG85" i="18"/>
  <c r="C85" i="18" s="1"/>
  <c r="AG215" i="1"/>
  <c r="AH215" i="1" s="1"/>
  <c r="AI215" i="1" s="1"/>
  <c r="AJ215" i="1" s="1"/>
  <c r="AK215" i="1" s="1"/>
  <c r="AL215" i="1" s="1"/>
  <c r="AM215" i="1" s="1"/>
  <c r="AN215" i="1" s="1"/>
  <c r="AO215" i="1" s="1"/>
  <c r="AP215" i="1" s="1"/>
  <c r="C42" i="24"/>
  <c r="AG177" i="1"/>
  <c r="AH177" i="1" s="1"/>
  <c r="AI177" i="1" s="1"/>
  <c r="AJ177" i="1" s="1"/>
  <c r="AK177" i="1" s="1"/>
  <c r="AL177" i="1" s="1"/>
  <c r="AM177" i="1" s="1"/>
  <c r="AN177" i="1" s="1"/>
  <c r="AO177" i="1" s="1"/>
  <c r="AP177" i="1" s="1"/>
  <c r="AG80" i="18"/>
  <c r="AF47" i="24"/>
  <c r="AF13" i="19" s="1"/>
  <c r="AG217" i="1"/>
  <c r="AH217" i="1" s="1"/>
  <c r="AI217" i="1" s="1"/>
  <c r="AJ217" i="1" s="1"/>
  <c r="AK217" i="1" s="1"/>
  <c r="AL217" i="1" s="1"/>
  <c r="AM217" i="1" s="1"/>
  <c r="AN217" i="1" s="1"/>
  <c r="AO217" i="1" s="1"/>
  <c r="AP217" i="1" s="1"/>
  <c r="C44" i="24"/>
  <c r="W42" i="6" l="1"/>
  <c r="X40" i="6"/>
  <c r="X56" i="6"/>
  <c r="W58" i="6"/>
  <c r="AG87" i="18"/>
  <c r="C80" i="18"/>
  <c r="AG47" i="24"/>
  <c r="C41" i="24"/>
  <c r="Y40" i="6" l="1"/>
  <c r="X42" i="6"/>
  <c r="Y56" i="6"/>
  <c r="X58" i="6"/>
  <c r="AG11" i="19"/>
  <c r="C11" i="19" s="1"/>
  <c r="C87" i="18"/>
  <c r="AG13" i="19"/>
  <c r="C13" i="19" s="1"/>
  <c r="C47" i="24"/>
  <c r="Z40" i="6" l="1"/>
  <c r="Y42" i="6"/>
  <c r="Y58" i="6"/>
  <c r="Z56" i="6"/>
  <c r="C17" i="19" l="1"/>
  <c r="C20" i="19"/>
  <c r="Z58" i="6"/>
  <c r="AA56" i="6"/>
  <c r="AA40" i="6"/>
  <c r="Z42" i="6"/>
  <c r="AA58" i="6" l="1"/>
  <c r="AB56" i="6"/>
  <c r="AB40" i="6"/>
  <c r="AA42" i="6"/>
  <c r="AB58" i="6" l="1"/>
  <c r="AC56" i="6"/>
  <c r="AC40" i="6"/>
  <c r="AB42" i="6"/>
  <c r="AC58" i="6" l="1"/>
  <c r="AD56" i="6"/>
  <c r="AD40" i="6"/>
  <c r="AC42" i="6"/>
  <c r="AE56" i="6" l="1"/>
  <c r="AD58" i="6"/>
  <c r="AE40" i="6"/>
  <c r="AD42" i="6"/>
  <c r="AF56" i="6" l="1"/>
  <c r="AE58" i="6"/>
  <c r="AF40" i="6"/>
  <c r="AE42" i="6"/>
  <c r="AG56" i="6" l="1"/>
  <c r="AG58" i="6" s="1"/>
  <c r="AF58" i="6"/>
  <c r="AG40" i="6"/>
  <c r="AG42" i="6" s="1"/>
  <c r="AF4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Kapustová Zuzana</author>
  </authors>
  <commentList>
    <comment ref="AA17" authorId="0" shapeId="0" xr:uid="{614C2E60-29CE-442B-8A6B-C3D7124D21F6}">
      <text>
        <r>
          <rPr>
            <sz val="9"/>
            <color indexed="81"/>
            <rFont val="Segoe UI"/>
            <family val="2"/>
            <charset val="238"/>
          </rPr>
          <t>Výmena po 20 rokoch</t>
        </r>
      </text>
    </comment>
    <comment ref="AB17" authorId="0" shapeId="0" xr:uid="{BCFF7371-E4FF-49AB-9304-EDAB70DF70C7}">
      <text>
        <r>
          <rPr>
            <sz val="9"/>
            <color indexed="81"/>
            <rFont val="Segoe UI"/>
            <family val="2"/>
            <charset val="238"/>
          </rPr>
          <t>Výmena po 20 rokoch</t>
        </r>
      </text>
    </comment>
  </commentList>
</comments>
</file>

<file path=xl/sharedStrings.xml><?xml version="1.0" encoding="utf-8"?>
<sst xmlns="http://schemas.openxmlformats.org/spreadsheetml/2006/main" count="1282" uniqueCount="684">
  <si>
    <t>EUR</t>
  </si>
  <si>
    <t>B/C</t>
  </si>
  <si>
    <t>Pozn.:</t>
  </si>
  <si>
    <t xml:space="preserve">Diskontná sadzba (finančná) </t>
  </si>
  <si>
    <t>Diskontná sadzba (ekonomická)</t>
  </si>
  <si>
    <t>Cenová úroveň</t>
  </si>
  <si>
    <t>Mena</t>
  </si>
  <si>
    <t>Fiškálne konverzné faktory</t>
  </si>
  <si>
    <t>stále ceny</t>
  </si>
  <si>
    <t>Celkom</t>
  </si>
  <si>
    <t>Rok</t>
  </si>
  <si>
    <t>Celkové príjmy</t>
  </si>
  <si>
    <t>Prevádzkové náklady</t>
  </si>
  <si>
    <t>Príjmy</t>
  </si>
  <si>
    <t>Investičné náklady</t>
  </si>
  <si>
    <t>5.1 Výpočet finančnej medzery</t>
  </si>
  <si>
    <t>Zostatková hodnota</t>
  </si>
  <si>
    <t>Pomer spolufinancovania</t>
  </si>
  <si>
    <t>5.2 Príspevok Spoločenstva (EÚ)</t>
  </si>
  <si>
    <t>Príspevok Spoločenstva (EÚ)</t>
  </si>
  <si>
    <t>Finančné vnútorné výnosové percento investície  (FIRR_C)</t>
  </si>
  <si>
    <t>Finančná čistá súčasná hodnota kapitálu (FNPV_K)</t>
  </si>
  <si>
    <t>Finančné vnútorné výnosové percento kapitálu (FIRR_K)</t>
  </si>
  <si>
    <t>6.1 Finančná čistá súčasná hodnota investície  (FRR_C)</t>
  </si>
  <si>
    <t>6.2 Finančná čistá súčasná hodnota kapitálu  (FNPV_K)</t>
  </si>
  <si>
    <t>Celkové výdavky</t>
  </si>
  <si>
    <t>Kumulovaný čistý peňažný tok</t>
  </si>
  <si>
    <t>Úspora času</t>
  </si>
  <si>
    <t>Jazdný čas BEZ PROJEKTU</t>
  </si>
  <si>
    <t>Jazdný čas S PROJEKTOM</t>
  </si>
  <si>
    <t>Tunely</t>
  </si>
  <si>
    <t>Životnosť v rokoch</t>
  </si>
  <si>
    <t>Nediskontované</t>
  </si>
  <si>
    <t>Diskontované</t>
  </si>
  <si>
    <t>Pozemky</t>
  </si>
  <si>
    <t>Životnosť (vrátane výmeny)</t>
  </si>
  <si>
    <t>Nevyhnutnosť výmeny</t>
  </si>
  <si>
    <t>nekonečná</t>
  </si>
  <si>
    <t>Zostávajúca životnosť v %*</t>
  </si>
  <si>
    <t>Budovy</t>
  </si>
  <si>
    <t>Infraštrukturálny prvok</t>
  </si>
  <si>
    <t xml:space="preserve">Zostatková hodnota na základe finančných peňažných tokoch </t>
  </si>
  <si>
    <t>BEZ PROJEKTU</t>
  </si>
  <si>
    <t>Výmeny</t>
  </si>
  <si>
    <t>S PROJEKTOM</t>
  </si>
  <si>
    <t xml:space="preserve">Celkom </t>
  </si>
  <si>
    <t>Celkom (diskontované)</t>
  </si>
  <si>
    <t>Ostatné</t>
  </si>
  <si>
    <t>Rast HDP (%)</t>
  </si>
  <si>
    <t>Dozor</t>
  </si>
  <si>
    <t>Príprava staveniska</t>
  </si>
  <si>
    <t>1.2 Investičné náklady (EUR) - ekonomické</t>
  </si>
  <si>
    <t>Peňažné toky</t>
  </si>
  <si>
    <t>Čisté peňažné toky</t>
  </si>
  <si>
    <t>Ekonomická čistá súčasná hodnota investície (ENPV)</t>
  </si>
  <si>
    <t>Ekonomická vnútorná miera návratnosti (EIRR)</t>
  </si>
  <si>
    <t>Inkrementálne (PRÍRASTKOVÉ)</t>
  </si>
  <si>
    <t>Zostatková hodnota na základe socio-ekonomických peňažných tokoch</t>
  </si>
  <si>
    <t>Plánovacie/projektové poplatky</t>
  </si>
  <si>
    <t>Rezerva na nepredvídané výdavky</t>
  </si>
  <si>
    <t>Celkové investičné náklady</t>
  </si>
  <si>
    <t>Všeobecné parametre</t>
  </si>
  <si>
    <t>Celkové peňažné toky</t>
  </si>
  <si>
    <t>.......</t>
  </si>
  <si>
    <t>........</t>
  </si>
  <si>
    <t>Stavebné práce</t>
  </si>
  <si>
    <t>Vyvolané investície</t>
  </si>
  <si>
    <t>Iné služby (Technická pomoc, Publicita, Externé riadenie)</t>
  </si>
  <si>
    <t>DPH</t>
  </si>
  <si>
    <t>*DPH sa neaplikuje pri niektorých položkách (pozemky)</t>
  </si>
  <si>
    <t>3.1 Prevádzkové výdavky</t>
  </si>
  <si>
    <t>Celkové prevádzkové výdavky</t>
  </si>
  <si>
    <t>Celkové iné špecifické prevádzkové výdavky</t>
  </si>
  <si>
    <t>Iné príjmy</t>
  </si>
  <si>
    <t>3.2 Prevádzkové výdavky</t>
  </si>
  <si>
    <t>3.3  Prevádzkové výdavky</t>
  </si>
  <si>
    <t>Prevádzkové výdavky</t>
  </si>
  <si>
    <t>Investičné výdavky</t>
  </si>
  <si>
    <t>Úspora celkom</t>
  </si>
  <si>
    <t>Smrteľné zranenie</t>
  </si>
  <si>
    <t>Ťažké zranenie</t>
  </si>
  <si>
    <t>Ľahké zranenie</t>
  </si>
  <si>
    <t>Úspora</t>
  </si>
  <si>
    <t>Obdobie prevádzky v rámci referenčného obdobia</t>
  </si>
  <si>
    <t>Personálne výdavky</t>
  </si>
  <si>
    <t>Materiál a ostané zdroje</t>
  </si>
  <si>
    <t>Auto</t>
  </si>
  <si>
    <t>Rozdelenie cestovania podľa účelu cesty</t>
  </si>
  <si>
    <t>Dochádzanie 
do práce</t>
  </si>
  <si>
    <t>Iné (súkromné)</t>
  </si>
  <si>
    <t>Mestská hromadná doprava</t>
  </si>
  <si>
    <t>Inflácia</t>
  </si>
  <si>
    <t>CPI - ročná % zmena</t>
  </si>
  <si>
    <t>Index pre úpravu cenovej úrovne</t>
  </si>
  <si>
    <t>Príručka CBA, Tabuľka 20</t>
  </si>
  <si>
    <t>Príručka CBA, Tabuľka 25</t>
  </si>
  <si>
    <t>Príručka CBA, Tabuľka 23</t>
  </si>
  <si>
    <t>Autobusy</t>
  </si>
  <si>
    <t>Príručka CBA, Tabuľka 26</t>
  </si>
  <si>
    <t>Typ pozemnej komunikácie</t>
  </si>
  <si>
    <t>* v prípade, že niektoré infraštrukturálne prvky budú musieť byť vymenené, zostatková hodnota by mala byť vypočítaná z posledných vynaložených investičných výdavkov.</t>
  </si>
  <si>
    <t>2.1 Zostatková hodnota na základe životnosti infraštruktrálnych prvkov (alebo tzv. účtovné odpisy)</t>
  </si>
  <si>
    <t>finančná</t>
  </si>
  <si>
    <t>ekonomická</t>
  </si>
  <si>
    <t>2.2 Zostatková hodnota ako čistá súčasná hodnota peňažných tokov zostávajúcej životnosti po uplynutí referenčného obdobia</t>
  </si>
  <si>
    <t>pozn.: výpočet môže vyžadovať pomocný hárok resp. sa výpočet môže uviesť nižšie v tomto hárku</t>
  </si>
  <si>
    <t>Príručka CBA, Tabuľka 32</t>
  </si>
  <si>
    <t xml:space="preserve"> - Základné číslovanie hárkov je potrebné dodržať, avšak pre výpočet hodnôt je možné prídávať pomocné hárky (napr. pre výpočet ocenenia času sa pridá hárok 07-A Ocenenie času a pod.)</t>
  </si>
  <si>
    <t>Príručka CBA, Tabuľka 19</t>
  </si>
  <si>
    <t>2021-2020</t>
  </si>
  <si>
    <t>2021-2019</t>
  </si>
  <si>
    <t>2021-2018</t>
  </si>
  <si>
    <t>2021-2017</t>
  </si>
  <si>
    <t>2021-2016</t>
  </si>
  <si>
    <t>2021-2015</t>
  </si>
  <si>
    <t>2021-2014</t>
  </si>
  <si>
    <t>2021-2013</t>
  </si>
  <si>
    <t>2021-2012</t>
  </si>
  <si>
    <t>2021-2011</t>
  </si>
  <si>
    <t>2021-2010</t>
  </si>
  <si>
    <t>2021-2009</t>
  </si>
  <si>
    <t>Očakávaný rast HDP (%)</t>
  </si>
  <si>
    <t>nový tunel</t>
  </si>
  <si>
    <t>existujúca cesta s potrebou rekonštrukcie (asfaltový povrch)</t>
  </si>
  <si>
    <t>existujúca cesta s potrebou rekonštrukcie (betónový povrch)</t>
  </si>
  <si>
    <t>existujúci most (stavebný stav 5 a horšie)</t>
  </si>
  <si>
    <t>pôvodná cesta s potrebou rekonštrukcie odľahčená (asfaltový povrch)</t>
  </si>
  <si>
    <t>pôvodná cesta s potrebou rekonštrukcie odľahčená (betónový povrch)</t>
  </si>
  <si>
    <t>existujúci most (stavebný stav 5 a horšie) odľahčený</t>
  </si>
  <si>
    <t>nová cesta alebo existujúca cesta v dobrom stave (asfaltový povrch)</t>
  </si>
  <si>
    <t>nová cesta alebo existujúca cesta v dobrom stave (betónový povrch)</t>
  </si>
  <si>
    <t>nový most alebo existujúci most v dobrom stave</t>
  </si>
  <si>
    <t>Stavebný objekt</t>
  </si>
  <si>
    <t>EUR/m²/rok</t>
  </si>
  <si>
    <t>Príručka CBA, Tabuľka 5</t>
  </si>
  <si>
    <t>! JC sa aplikujú pre každý rok prevádzky projektu v rámci referenčného obdobia</t>
  </si>
  <si>
    <t>Kategória vozidla</t>
  </si>
  <si>
    <t>Pohonné hmoty - Nafta</t>
  </si>
  <si>
    <t>Príručka CBA, časť 5.2.1</t>
  </si>
  <si>
    <t>Pohonné hmoty - Benzín</t>
  </si>
  <si>
    <t>Agregovaný fiškálny konverzný faktor</t>
  </si>
  <si>
    <t>! Pri použití konverzných faktorov je potrebné rozdeliť investičné a prevádzkové výdavky podľa výrobných faktorov</t>
  </si>
  <si>
    <t>(personálne výdavky XY%, pohonné hmoty - nafta XY%, pohonné hmoty - benzín XY%, materiál a ostatné zdroje XY%, SPOLU 100%)</t>
  </si>
  <si>
    <t>! Agregovaný konverzný faktor je možné aplikovať priamo na stanovené investičné a prevádzkové výdavky</t>
  </si>
  <si>
    <t>Priemerná obsadenosť cestných vozidiel v osobnej doprave</t>
  </si>
  <si>
    <t>Autobus (nie MHD)</t>
  </si>
  <si>
    <t>Osobné autá (vrátane motocyklov)</t>
  </si>
  <si>
    <t>Vlaky</t>
  </si>
  <si>
    <t>Dochádzanie do práce</t>
  </si>
  <si>
    <t>Súkromné cesty</t>
  </si>
  <si>
    <t>Hodnota času tovaru</t>
  </si>
  <si>
    <t>Tovar s nízkou hodnotou (menej ako 6 000 EUR/tona)</t>
  </si>
  <si>
    <t>Bežný tovar (hodnota viac ako 6 000 EUR/tona)</t>
  </si>
  <si>
    <t>EUR/tona/hod</t>
  </si>
  <si>
    <t>Hodnota času cestovania v EUR</t>
  </si>
  <si>
    <t>Príručka CBA, Tabuľka 24</t>
  </si>
  <si>
    <t xml:space="preserve">Tovar s nízkou hodnotou </t>
  </si>
  <si>
    <t xml:space="preserve">Bežný tovar </t>
  </si>
  <si>
    <t>Podiel komodity na preprave</t>
  </si>
  <si>
    <t>Typ komodity</t>
  </si>
  <si>
    <t>Priemerné množstvo tovaru na jedno SNV/ŤNV (v tonách)</t>
  </si>
  <si>
    <t>Hodnota času tovaru na jedno SNV/ŤNV (v EUR)</t>
  </si>
  <si>
    <t>Rýchlosti</t>
  </si>
  <si>
    <t>Osobné vozidlá (benzín)</t>
  </si>
  <si>
    <t>Osobné vozidlá (nafta)</t>
  </si>
  <si>
    <t>Ľahké nákladné vozidlá</t>
  </si>
  <si>
    <t>Stredne ťažké nákladné vozidlá</t>
  </si>
  <si>
    <t>Ťažké nákladné vozidlá</t>
  </si>
  <si>
    <t>Benzín</t>
  </si>
  <si>
    <t>Nafta</t>
  </si>
  <si>
    <t>Skladba osobných áut podľa PHM</t>
  </si>
  <si>
    <t>!Neupravuje sa o rast HDP</t>
  </si>
  <si>
    <t>Priemerná spotreba pohonných hmôt v závislosti od kategórie vozidla a rýchlosti v litroch/km</t>
  </si>
  <si>
    <t>Dodatočná spotreba pohonných hmôt v závislosti od kategórie vozidla a rýchlostného obmedzenia v litroch</t>
  </si>
  <si>
    <t>Rýchlostné obmedzenie</t>
  </si>
  <si>
    <t>Príručka CBA, tabuľka 27</t>
  </si>
  <si>
    <t>JC pohonných hmôt pre použitie v ekonomickej analýze</t>
  </si>
  <si>
    <t>v EUR</t>
  </si>
  <si>
    <t>!JC sa neeskalujú a neupravujú o rast HDP</t>
  </si>
  <si>
    <t>Príručka CBA, časť 5.2.2.4</t>
  </si>
  <si>
    <t>EUR/km</t>
  </si>
  <si>
    <t>EUR/hod.</t>
  </si>
  <si>
    <t>Priemerné náklady na prevádzku cestných vozidiel</t>
  </si>
  <si>
    <t>Príručka CBA, Tabuľka 28</t>
  </si>
  <si>
    <t>! Do 3,5t</t>
  </si>
  <si>
    <t>! Nad 3,5t do 12t</t>
  </si>
  <si>
    <t>! Nad 12t</t>
  </si>
  <si>
    <t>Relatívna miera bezpečnosti navrhovanej pozemnej komunikácie podľa typu a podľa kategórie zranenia na 100 miliónov vozidlových km</t>
  </si>
  <si>
    <t>1+1, obchvaty miest a obcí v extraviláne
(2-pruh, prevažujú mimoúrovňové a okružné križovatky, max. 90 km/h)</t>
  </si>
  <si>
    <t>1+2 resp. 2+1, cesty v extraviláne
(3-pruh alebo prídavný pruh pre pomalé vozidlá, max. 90 km/h)</t>
  </si>
  <si>
    <t>2+2, cesty v extraviláne smerovo nerozdelené
(4-pruh, úrovňové stykové križovatky, max 100 km/h)</t>
  </si>
  <si>
    <t>2+2, cesty v extraviláne smerovo rozdelené
(4-pruh, mimoúrovňové križovatky, max 100 km/h)</t>
  </si>
  <si>
    <t>1+1 rýchlostné cesty/diaľnice v polovičnom profile
(2-pruh, 80-100 km/h)</t>
  </si>
  <si>
    <t>2+2 rýchlostné cesty v plnom profile
(4-pruh, max. 130 km/h)</t>
  </si>
  <si>
    <t>2+2 diaľnice v plnom profile
(4-pruh, max. 130 km/h)</t>
  </si>
  <si>
    <t>!Hodnoty už sú upravené o korekčné faktory pre neohlásené dopravné nehody</t>
  </si>
  <si>
    <t>Jednotkové náklady plynúce z dopravných nehôd, podľa kategórie zranenia v EUR</t>
  </si>
  <si>
    <t>Údaje o hustote jednotlivých palív</t>
  </si>
  <si>
    <t>Zemný plyn</t>
  </si>
  <si>
    <t>kg/liter</t>
  </si>
  <si>
    <t>Hodnota</t>
  </si>
  <si>
    <t>Jednotka</t>
  </si>
  <si>
    <t>kg/m3</t>
  </si>
  <si>
    <t>Príručka CBA, časť 5.2.2.6</t>
  </si>
  <si>
    <t>NMVOC</t>
  </si>
  <si>
    <r>
      <t>PM</t>
    </r>
    <r>
      <rPr>
        <vertAlign val="subscript"/>
        <sz val="8"/>
        <rFont val="Arial"/>
        <family val="2"/>
        <charset val="238"/>
      </rPr>
      <t>2,5</t>
    </r>
  </si>
  <si>
    <r>
      <t>NO</t>
    </r>
    <r>
      <rPr>
        <vertAlign val="subscript"/>
        <sz val="8"/>
        <rFont val="Arial"/>
        <family val="2"/>
        <charset val="238"/>
      </rPr>
      <t>X</t>
    </r>
  </si>
  <si>
    <r>
      <t>SO</t>
    </r>
    <r>
      <rPr>
        <vertAlign val="subscript"/>
        <sz val="8"/>
        <rFont val="Arial"/>
        <family val="2"/>
        <charset val="238"/>
      </rPr>
      <t>2</t>
    </r>
  </si>
  <si>
    <r>
      <t>NH</t>
    </r>
    <r>
      <rPr>
        <vertAlign val="subscript"/>
        <sz val="8"/>
        <rFont val="Arial"/>
        <family val="2"/>
        <charset val="238"/>
      </rPr>
      <t>3</t>
    </r>
  </si>
  <si>
    <t>Ľahké nákladné vozidlá (nafta)</t>
  </si>
  <si>
    <t>Stredne ťažké nákladné vozidlá (nafta)</t>
  </si>
  <si>
    <t>Ťažké nákladné vozidlá (nafta)</t>
  </si>
  <si>
    <t>Autobusy (nafta)</t>
  </si>
  <si>
    <t>Príručka CBA, tabuľka 35</t>
  </si>
  <si>
    <t>Náklady znečisťujúcich látok z dopravy (EUR/kg) podľa typu látky a územia</t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</si>
  <si>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Extravilán, intravilány obcí a miest</t>
    </r>
  </si>
  <si>
    <r>
      <t>PM</t>
    </r>
    <r>
      <rPr>
        <vertAlign val="subscript"/>
        <sz val="8"/>
        <rFont val="Arial"/>
        <family val="2"/>
        <charset val="238"/>
      </rPr>
      <t>2,5</t>
    </r>
    <r>
      <rPr>
        <sz val="8"/>
        <rFont val="Arial"/>
        <family val="2"/>
      </rPr>
      <t xml:space="preserve"> - Centrum miest</t>
    </r>
  </si>
  <si>
    <t>NMVOC - Všetky územia</t>
  </si>
  <si>
    <r>
      <t>NH</t>
    </r>
    <r>
      <rPr>
        <vertAlign val="subscript"/>
        <sz val="8"/>
        <rFont val="Arial"/>
        <family val="2"/>
        <charset val="238"/>
      </rPr>
      <t>3</t>
    </r>
    <r>
      <rPr>
        <sz val="8"/>
        <rFont val="Arial"/>
        <family val="2"/>
      </rPr>
      <t xml:space="preserve"> - Všetky územia</t>
    </r>
  </si>
  <si>
    <r>
      <t>SO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</rPr>
      <t xml:space="preserve"> - Všetky územia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</si>
  <si>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Centrum miest</t>
    </r>
  </si>
  <si>
    <r>
      <t>NO</t>
    </r>
    <r>
      <rPr>
        <vertAlign val="subscript"/>
        <sz val="8"/>
        <rFont val="Arial"/>
        <family val="2"/>
        <charset val="238"/>
      </rPr>
      <t>X</t>
    </r>
    <r>
      <rPr>
        <sz val="8"/>
        <rFont val="Arial"/>
        <family val="2"/>
      </rPr>
      <t xml:space="preserve"> - Extravilán, intravilány obcí a miest</t>
    </r>
  </si>
  <si>
    <t>Služobné cesty</t>
  </si>
  <si>
    <t>Príručka CBA, tabuľka 37</t>
  </si>
  <si>
    <t>Emisné faktory znečisťujúcich látok pre cestné vozidlá (g/kg)</t>
  </si>
  <si>
    <t>Emisné faktory skleníkových plynov pre cestné vozidlá (g/kg)</t>
  </si>
  <si>
    <r>
      <t>CO</t>
    </r>
    <r>
      <rPr>
        <vertAlign val="subscript"/>
        <sz val="8"/>
        <rFont val="Arial"/>
        <family val="2"/>
        <charset val="238"/>
      </rPr>
      <t>2</t>
    </r>
  </si>
  <si>
    <r>
      <t>CH</t>
    </r>
    <r>
      <rPr>
        <vertAlign val="subscript"/>
        <sz val="8"/>
        <rFont val="Arial"/>
        <family val="2"/>
        <charset val="238"/>
      </rPr>
      <t>4</t>
    </r>
  </si>
  <si>
    <r>
      <t>N</t>
    </r>
    <r>
      <rPr>
        <vertAlign val="sub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>O</t>
    </r>
  </si>
  <si>
    <t>Príručka CBA, tabuľka 38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</si>
  <si>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</t>
    </r>
  </si>
  <si>
    <t>Príručka CBA, časť 5.2.2.7</t>
  </si>
  <si>
    <t>Jednotková cena tony CO2e</t>
  </si>
  <si>
    <r>
      <t>CO</t>
    </r>
    <r>
      <rPr>
        <vertAlign val="subscript"/>
        <sz val="8"/>
        <color rgb="FF000000"/>
        <rFont val="Arial"/>
        <family val="2"/>
        <charset val="238"/>
      </rPr>
      <t>2</t>
    </r>
    <r>
      <rPr>
        <sz val="8"/>
        <color rgb="FF000000"/>
        <rFont val="Arial"/>
        <family val="2"/>
      </rPr>
      <t>e (pre rok 2020 = 86 EUR/t)</t>
    </r>
  </si>
  <si>
    <t>Príručka CBA, tabuľka 41</t>
  </si>
  <si>
    <t>Jednotkové náklady hluku (v EUR na vozidlový kilometer) podľa kategórie vozidla a územia</t>
  </si>
  <si>
    <t>Osobné vozidlá - centrum mesta</t>
  </si>
  <si>
    <t>Ľahké nákladné vozidlá - centrum mesta</t>
  </si>
  <si>
    <t>Stredne ťažké nákladné vozidlá - centrum mesta</t>
  </si>
  <si>
    <t>Ťažké nákladné vozidlá- centrum mesta</t>
  </si>
  <si>
    <t>Autobusy- centrum mesta</t>
  </si>
  <si>
    <t>Osobné vozidlá - intravilán mesta</t>
  </si>
  <si>
    <t>Ľahké nákladné vozidlá - intravilán mesta</t>
  </si>
  <si>
    <t>Stredne ťažké nákladné vozidlá - intravilán mesta</t>
  </si>
  <si>
    <t>Ťažké nákladné vozidlá - intravilán mesta</t>
  </si>
  <si>
    <t>Autobusy - intravilán mesta</t>
  </si>
  <si>
    <t>Osobné vozidlá - intravilán obce</t>
  </si>
  <si>
    <t>Ľahké nákladné vozidlá - intravilán obce</t>
  </si>
  <si>
    <t>Stredne ťažké nákladné vozidlá - intravilán obce</t>
  </si>
  <si>
    <t>Ťažké nákladné vozidlá - intravilán obce</t>
  </si>
  <si>
    <t>Autobusy - intravilán obce</t>
  </si>
  <si>
    <t>Príručka CBA, tabuľka 42</t>
  </si>
  <si>
    <t>Nákup pozemkov</t>
  </si>
  <si>
    <t>Nadobudnutie pozemkov potrebných pre realizáciu projektu, ako aj nájmy či vecné bremená;</t>
  </si>
  <si>
    <t>Výdavky súvisiace s inštaláciou, prevádzkou a odstránením zariadenia staveniska, vytyčovanie, dočasné prístupové komunikácie, dočasné dopravné značky a signalizácia, vypratanie staveniska, demolačné práce;</t>
  </si>
  <si>
    <t>Stavebné výdavky - Tunely</t>
  </si>
  <si>
    <t>Výdavky na projektovú dokumentáciu, všetky súvisiace štúdie;</t>
  </si>
  <si>
    <t>Stavebné výdavky - Podporné múry, spevňovanie svahu</t>
  </si>
  <si>
    <t>Stavebné objekty podporných, zárubných múrov, vrátane sanácie a spevňovanie svahu;</t>
  </si>
  <si>
    <t>Stavebné výdavky - Protihlukové opatrenia</t>
  </si>
  <si>
    <t>Stavebné výdavky - Budovy</t>
  </si>
  <si>
    <t>Stavebné výdavky - Ostatné</t>
  </si>
  <si>
    <t>Stavebné výdavky - Vyvolané investície</t>
  </si>
  <si>
    <t>Stavebný dozor, prípadne iný dozor (technický, geologický);</t>
  </si>
  <si>
    <t>Archeologický prieskum, publicita, monitoringy, mesačné správy, fotodokumentácia, video, záručný servis a pod;</t>
  </si>
  <si>
    <t>Iné služby</t>
  </si>
  <si>
    <t>Rezerva na nepredvídateľné výdavky</t>
  </si>
  <si>
    <t>Valorizácia</t>
  </si>
  <si>
    <t>Položka sa stanovuje a uplatňuje v súlade s pravidlami oprávnenosti príslušného programu;</t>
  </si>
  <si>
    <t>Uplatňuje sa iba v prípade cenových úprav stanovených v zmluve o dielo na stavebné práce;</t>
  </si>
  <si>
    <t>→</t>
  </si>
  <si>
    <t>výdavky na výmenu/obnovu</t>
  </si>
  <si>
    <t>! Konverzný faktor pre pozemky je 1,0</t>
  </si>
  <si>
    <r>
      <t xml:space="preserve">Použitý konverzný faktor: </t>
    </r>
    <r>
      <rPr>
        <b/>
        <sz val="8"/>
        <rFont val="Arial"/>
        <family val="2"/>
        <charset val="238"/>
      </rPr>
      <t>agregovaný</t>
    </r>
  </si>
  <si>
    <t>(spracovateľ môže stanoviť odlišné konverzné faktory na základe rôznej miery zastúpenia výrobných faktorov na investícií)</t>
  </si>
  <si>
    <t>1.1 Investičné výdavky (EUR) - finančné</t>
  </si>
  <si>
    <t>Celkové investičné výdavky vrátane DPH</t>
  </si>
  <si>
    <t>Oprávnené investičné výdavky</t>
  </si>
  <si>
    <t>Neoprávnené investičné výdavky</t>
  </si>
  <si>
    <t>Kategória investičných výdavkov*  **</t>
  </si>
  <si>
    <t>**</t>
  </si>
  <si>
    <t>Prevádzkové príjmy</t>
  </si>
  <si>
    <t>Oprávnené výdavky</t>
  </si>
  <si>
    <t>Suma v rozhodnutí (NFP)</t>
  </si>
  <si>
    <t>Časový horizont (referenčné obdobie)</t>
  </si>
  <si>
    <t>Začiatočný rok referenčného obdobia</t>
  </si>
  <si>
    <t>Rok uvedenia do prevádzky</t>
  </si>
  <si>
    <t>Posledný rok referenčného obdobia</t>
  </si>
  <si>
    <t>3.4 Prevádzkové náklady (ekonomické)</t>
  </si>
  <si>
    <t>Celkové iné špecifické prevádzkové náklady</t>
  </si>
  <si>
    <t>Celkové prevádzkové náklady</t>
  </si>
  <si>
    <t>(diskontované)</t>
  </si>
  <si>
    <t>Vlastné financovanie investície</t>
  </si>
  <si>
    <t>Splátky úverov (vrátane úrokov)</t>
  </si>
  <si>
    <t>6.3 Finančná udržateľnosť (prírastková)</t>
  </si>
  <si>
    <t>z toho: Príspevok z fondov EÚ</t>
  </si>
  <si>
    <t>z toho: Verejné zdroje SR</t>
  </si>
  <si>
    <t>! Bez DPH, bez rezervy, bez cenových úprav (valorizácia)</t>
  </si>
  <si>
    <t>Cenové úpravy (valorizácia)</t>
  </si>
  <si>
    <t>Celkové investičné výdavky vrátane rezervy a valorizácie</t>
  </si>
  <si>
    <t>Celkové investičné výdavky</t>
  </si>
  <si>
    <t>* bez zahrnutia DPH, rezervy a cenových úprav (valorizácia)</t>
  </si>
  <si>
    <t>Oprávnené investičné výdavky bez DPH, rezervy a valorizácie</t>
  </si>
  <si>
    <t>5.3 Štruktúra financovania*</t>
  </si>
  <si>
    <t>z toho: Úver**</t>
  </si>
  <si>
    <t>**predpoklad nevyužitia úverových zdrojov, ak naopak, potrebné doplniť čerpanie úveru po rokoch</t>
  </si>
  <si>
    <t>Celkové finančné zdroje</t>
  </si>
  <si>
    <t>Splátky úverov (vrátane úrokov)*</t>
  </si>
  <si>
    <t>Prevádzková dotácia</t>
  </si>
  <si>
    <t>Upravený kumulovaný čistý peňažný tok</t>
  </si>
  <si>
    <t>Prevádzkové výdavky (iba s projektom)</t>
  </si>
  <si>
    <t>Prevádzkové príjmy (iba s projektom)</t>
  </si>
  <si>
    <t>6.4 Finančná udržateľnosť (absolútna pre projektový scenár)</t>
  </si>
  <si>
    <t>Úspora času, z toho:</t>
  </si>
  <si>
    <t>Úspora času v peňažnom vyjadrení (v EUR)</t>
  </si>
  <si>
    <t>Služobná cesta</t>
  </si>
  <si>
    <t>4.1 Príjmy</t>
  </si>
  <si>
    <t>4.2 Príjmy</t>
  </si>
  <si>
    <t>4.3 Príjmy</t>
  </si>
  <si>
    <t>PRÍRASTKOVÉ</t>
  </si>
  <si>
    <t>SO2</t>
  </si>
  <si>
    <t>NH3</t>
  </si>
  <si>
    <t>PM2,5 centrum mesta</t>
  </si>
  <si>
    <t>NOx centrum mesta</t>
  </si>
  <si>
    <t>PM2,5 extravilány, intravilány obcí a miest</t>
  </si>
  <si>
    <t>NOx extravilány, intravilány obcí a miest</t>
  </si>
  <si>
    <t>CO2</t>
  </si>
  <si>
    <t>CH4</t>
  </si>
  <si>
    <t>N2O</t>
  </si>
  <si>
    <t>Čas cestujúcich</t>
  </si>
  <si>
    <t>Čas tovaru</t>
  </si>
  <si>
    <t>Znečisťujúce látky</t>
  </si>
  <si>
    <t>Skleníkové plyny</t>
  </si>
  <si>
    <t>Hluk</t>
  </si>
  <si>
    <t>Výjazd z intravilánu</t>
  </si>
  <si>
    <t>Okružná križovatka mimo obce</t>
  </si>
  <si>
    <t>Križovatka so zastavením v obci</t>
  </si>
  <si>
    <t>Križovatka so zastavením mimo obce</t>
  </si>
  <si>
    <t>Pripojenie na D/RC</t>
  </si>
  <si>
    <t>Okružná križovatka v obci</t>
  </si>
  <si>
    <t>3-pruh</t>
  </si>
  <si>
    <t>1+1obch</t>
  </si>
  <si>
    <t>1+1D/RC</t>
  </si>
  <si>
    <t>RC</t>
  </si>
  <si>
    <t>D</t>
  </si>
  <si>
    <t>2+2rozd</t>
  </si>
  <si>
    <t>2+2neroz</t>
  </si>
  <si>
    <t>Čistý príjem (DNR)</t>
  </si>
  <si>
    <t>Investičné výdavky (DIC)</t>
  </si>
  <si>
    <t>Investičné výdavky - Čistý príjem (Max EE)</t>
  </si>
  <si>
    <t>Finančná medzera (FG)</t>
  </si>
  <si>
    <t>*doplniť splátky úveru (istina+úroky) ak relevantné</t>
  </si>
  <si>
    <t>pre účely Žiadosti o poskytnutie NFP</t>
  </si>
  <si>
    <t>Trať</t>
  </si>
  <si>
    <t>Zaťaženie jednej traťovej koľaje</t>
  </si>
  <si>
    <t>do 10 mil. hrubých ton/rok</t>
  </si>
  <si>
    <t>nad 10 mil. hrubých ton/rok</t>
  </si>
  <si>
    <t>1-koľaj nemodernizovaná</t>
  </si>
  <si>
    <t>2-koľaj nemodernizovaná</t>
  </si>
  <si>
    <t>1-koľaj modernizovaná</t>
  </si>
  <si>
    <t>2-koľaj modernizovaná</t>
  </si>
  <si>
    <t>Priemerné ročné prevádzkové výdavky na 1km traťovej koľaje</t>
  </si>
  <si>
    <t>Príručka CBA, Tabuľka 6</t>
  </si>
  <si>
    <t>Koľaj</t>
  </si>
  <si>
    <t>Zaťaženie jednej staničnej koľaje</t>
  </si>
  <si>
    <t>nemodernizovaná</t>
  </si>
  <si>
    <t>modernizovaná</t>
  </si>
  <si>
    <t>Príručka CBA, Tabuľka 7</t>
  </si>
  <si>
    <t>Zaťaženie jednej koľaje</t>
  </si>
  <si>
    <t xml:space="preserve">Priemerné ročné prevádzkové výdavky na 1km vedľajšej koľaje v stanici </t>
  </si>
  <si>
    <t>Priemerné ročné prevádzkové výdavky na výhybky (1ks)</t>
  </si>
  <si>
    <t>Príručka CBA, Tabuľka 8</t>
  </si>
  <si>
    <t>Typ mosta</t>
  </si>
  <si>
    <t>Oceľový</t>
  </si>
  <si>
    <t xml:space="preserve">Masívny </t>
  </si>
  <si>
    <t xml:space="preserve">Priemerné ročné prevádzkové výdavky na 1km železničných mostov </t>
  </si>
  <si>
    <t>Priemerné ročné prevádzkové výdavky na 1 km železničných tunelov</t>
  </si>
  <si>
    <t>Príručka CBA, Tabuľka 9</t>
  </si>
  <si>
    <t>Príručka CBA, časť 4.2.4.2</t>
  </si>
  <si>
    <t>Kategória ZABZAR</t>
  </si>
  <si>
    <t>1. telefonické dorozumievanie</t>
  </si>
  <si>
    <t>2. poloautomatický blok</t>
  </si>
  <si>
    <t>3. automatické hradlo*</t>
  </si>
  <si>
    <t>1-koľaj</t>
  </si>
  <si>
    <t>2-koľaj</t>
  </si>
  <si>
    <t>4. automatický blok</t>
  </si>
  <si>
    <t>Nadstavba k ZABZAR</t>
  </si>
  <si>
    <t>AHr - 1 dodatočný priestorový oddiel</t>
  </si>
  <si>
    <t>ZABZAR kategórie 2 a 3 (výhybková jednotka)</t>
  </si>
  <si>
    <t>Bez návestidiel (nákladisko)</t>
  </si>
  <si>
    <t>Malá stanica s vchodovými / krycími návestidlami</t>
  </si>
  <si>
    <t>Veľká stanica s vchodovými / krycími návestidlami</t>
  </si>
  <si>
    <t>Ručne prestavované výmeny</t>
  </si>
  <si>
    <t>Ústredne prestavované výmeny</t>
  </si>
  <si>
    <t>Elektronické stavadlo a reléové (vrátane DOZZ)</t>
  </si>
  <si>
    <t>Mechanické</t>
  </si>
  <si>
    <t>Svetelné so závorami</t>
  </si>
  <si>
    <t>Priemerné ročné prevádzkové výdavky na traťové ZABZAR (na km trate)</t>
  </si>
  <si>
    <t>Nadstavba ETCS</t>
  </si>
  <si>
    <t>Nadstavba GSM-R</t>
  </si>
  <si>
    <t>Príručka CBA, Tabuľka 10</t>
  </si>
  <si>
    <t>Príručka CBA, Tabuľka 11</t>
  </si>
  <si>
    <t>Priemerné ročné prevádzkové výdavky na nadstavbu ZABZAR (na 1km trate), v prípade Ahr 1 dodatočný oddiel - hradlo)</t>
  </si>
  <si>
    <t>ZABZAR kategórie 1 (stanica resp. nákladisko)</t>
  </si>
  <si>
    <t>Príručka CBA, Tabuľka 12</t>
  </si>
  <si>
    <t>Svetelné bez zázvor</t>
  </si>
  <si>
    <t>Priecestné ZABZAR (počet)</t>
  </si>
  <si>
    <t>Príručka CBA, Tabuľka 13</t>
  </si>
  <si>
    <t>Elektrifikovaná trať podľa trakčnej sústavy</t>
  </si>
  <si>
    <t>Neelektrifkovaná trať</t>
  </si>
  <si>
    <t>Jednosmerná</t>
  </si>
  <si>
    <t>Striedavá</t>
  </si>
  <si>
    <t>Priemerné ročné prevádzkové výdavky na traťové EEZ (na 1km)</t>
  </si>
  <si>
    <t>Elektrifikovaná koľaj podľa trakčnej sústavy</t>
  </si>
  <si>
    <t>Neelektrifikovaná koľaj</t>
  </si>
  <si>
    <t>Príručka CBA, Tabuľka 14</t>
  </si>
  <si>
    <t>Príručka CBA, Tabuľka 15</t>
  </si>
  <si>
    <t>Priemerné ročné prevádzkové výdavky na staničné EEZ pre elektrifikované koľaje (pre 1km koľaje)</t>
  </si>
  <si>
    <t>Typ vozidla</t>
  </si>
  <si>
    <t>Variabilná zložka prevádzkových nákladov</t>
  </si>
  <si>
    <t>EUR/vlkm</t>
  </si>
  <si>
    <t>EUR/vlhod.</t>
  </si>
  <si>
    <t>EL Poschodová jednotka</t>
  </si>
  <si>
    <t>EL Súprava typu push-pull</t>
  </si>
  <si>
    <t>EL Rýchliková súprava*</t>
  </si>
  <si>
    <t xml:space="preserve">D Súprava Osobný vlak** </t>
  </si>
  <si>
    <t xml:space="preserve">EL Súprava Osobný vlak** </t>
  </si>
  <si>
    <t>D Motorová jednotka</t>
  </si>
  <si>
    <t>Príručka CBA, Tabuľka 29</t>
  </si>
  <si>
    <t>Typ nákladnej prepravy podľa komodity</t>
  </si>
  <si>
    <t>Dieselová trakcia</t>
  </si>
  <si>
    <t>Elektrická trakcia</t>
  </si>
  <si>
    <t>Intermodálna (kontajnerová)</t>
  </si>
  <si>
    <t>Automotive</t>
  </si>
  <si>
    <t>Sypké substráty, ostatné</t>
  </si>
  <si>
    <t xml:space="preserve">Priemerné jednotkové náklady na prevádzku nákladných železničných vozidiel </t>
  </si>
  <si>
    <t>Príručka CBA, Tabuľka 30</t>
  </si>
  <si>
    <t>Priemerné jednotkové prevádzkové náklady osobných železnčných vozidiel</t>
  </si>
  <si>
    <t>Trakcia</t>
  </si>
  <si>
    <t>EL</t>
  </si>
  <si>
    <t>Poschodová jednotka</t>
  </si>
  <si>
    <t>Súprava typu Push-pull</t>
  </si>
  <si>
    <t xml:space="preserve">D </t>
  </si>
  <si>
    <t>Motorová jednotka</t>
  </si>
  <si>
    <t>Trakčná nafta</t>
  </si>
  <si>
    <t>liter/vlkm</t>
  </si>
  <si>
    <t>-</t>
  </si>
  <si>
    <t>Trakčná elektrina</t>
  </si>
  <si>
    <t>kWh/vlkm</t>
  </si>
  <si>
    <t>Sypké substráty</t>
  </si>
  <si>
    <t>Rýchliková súprava</t>
  </si>
  <si>
    <t>Súprava Osobný vlak</t>
  </si>
  <si>
    <t>Priemerná spotreba osobných železničných koľajových vozidiel</t>
  </si>
  <si>
    <t>Príručka CBA, Tabuľka 33</t>
  </si>
  <si>
    <t>Príručka CBA, Tabuľka 34</t>
  </si>
  <si>
    <t xml:space="preserve">Priemerná spotreba nákladných železničných koľajových vozidiel </t>
  </si>
  <si>
    <t>Emisné faktory znečisťujúcich látok pre železničné koľajové vozidlá (g/kg)</t>
  </si>
  <si>
    <t>Traťová lokomotíva</t>
  </si>
  <si>
    <t>Posunovacia lokomotíva</t>
  </si>
  <si>
    <r>
      <t>PM</t>
    </r>
    <r>
      <rPr>
        <b/>
        <vertAlign val="subscript"/>
        <sz val="8"/>
        <rFont val="Arial"/>
        <family val="2"/>
        <charset val="238"/>
      </rPr>
      <t>2,5</t>
    </r>
  </si>
  <si>
    <r>
      <t>NO</t>
    </r>
    <r>
      <rPr>
        <b/>
        <vertAlign val="subscript"/>
        <sz val="8"/>
        <rFont val="Arial"/>
        <family val="2"/>
        <charset val="238"/>
      </rPr>
      <t>X</t>
    </r>
  </si>
  <si>
    <r>
      <t>SO</t>
    </r>
    <r>
      <rPr>
        <b/>
        <vertAlign val="subscript"/>
        <sz val="8"/>
        <rFont val="Arial"/>
        <family val="2"/>
        <charset val="238"/>
      </rPr>
      <t>2</t>
    </r>
  </si>
  <si>
    <r>
      <t>NH</t>
    </r>
    <r>
      <rPr>
        <b/>
        <vertAlign val="subscript"/>
        <sz val="8"/>
        <rFont val="Arial"/>
        <family val="2"/>
        <charset val="238"/>
      </rPr>
      <t>3</t>
    </r>
  </si>
  <si>
    <t>Príručka CBA, tabuľka 36</t>
  </si>
  <si>
    <t>Priemerné ročné jednotkové prevádzkové výdavky (bežné+periodické) pre všetky cesty</t>
  </si>
  <si>
    <t>Emisné faktory skleníkových plynov železničných koľajových vozidiel (tradičné palivá) (g/kg)</t>
  </si>
  <si>
    <r>
      <t>CO</t>
    </r>
    <r>
      <rPr>
        <b/>
        <vertAlign val="subscript"/>
        <sz val="8"/>
        <rFont val="Arial"/>
        <family val="2"/>
        <charset val="238"/>
      </rPr>
      <t>2</t>
    </r>
  </si>
  <si>
    <r>
      <t>CH</t>
    </r>
    <r>
      <rPr>
        <b/>
        <vertAlign val="subscript"/>
        <sz val="8"/>
        <rFont val="Arial"/>
        <family val="2"/>
        <charset val="238"/>
      </rPr>
      <t>4</t>
    </r>
  </si>
  <si>
    <r>
      <t>N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O</t>
    </r>
  </si>
  <si>
    <t>Sieť vysokého napätia (VN)</t>
  </si>
  <si>
    <t>Sieť stredného napätia (SN)</t>
  </si>
  <si>
    <t>Sieť nízkeho napätia (NN)</t>
  </si>
  <si>
    <t>Emisné faktory (gCO2/kWh) spotreby elektrickej energie</t>
  </si>
  <si>
    <t>Príručka CBA, tabuľka 39</t>
  </si>
  <si>
    <t>Príručka CBA, tabuľka 40</t>
  </si>
  <si>
    <r>
      <t>Konverzné faktory pre CO</t>
    </r>
    <r>
      <rPr>
        <b/>
        <vertAlign val="sub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e</t>
    </r>
  </si>
  <si>
    <t>Osobný vlak - centrum mesta</t>
  </si>
  <si>
    <t>Osobný vlak - intravilán mesta</t>
  </si>
  <si>
    <t>Osobný vlak - intravilán obce</t>
  </si>
  <si>
    <t>Nákladný vlak - centrum mesta</t>
  </si>
  <si>
    <t>Nákladný vlak - intravilán mesta</t>
  </si>
  <si>
    <t>Nákladný vlak - intravilán obce</t>
  </si>
  <si>
    <t>Príručka CBA, Tabuľka 31</t>
  </si>
  <si>
    <t>Parametre pre kvantifikáciu nerealizovaných nákladov plynúcich z cestnej dopravy v prípade "modal shift"</t>
  </si>
  <si>
    <t>! Potrebné upraviť o konverzný faktor</t>
  </si>
  <si>
    <t>Mosty železobetónové</t>
  </si>
  <si>
    <t>Mosty oceľové a priepusty</t>
  </si>
  <si>
    <t>Nástupištia</t>
  </si>
  <si>
    <t>Cestné komunikácie</t>
  </si>
  <si>
    <t xml:space="preserve">Trať – železničný spodok </t>
  </si>
  <si>
    <t xml:space="preserve">Trať – železničný zvršok </t>
  </si>
  <si>
    <t>Podporné a oporné múry, spevnenie svahu</t>
  </si>
  <si>
    <t>Elektrifikácia – trakčné napájacie stanice, trakčné vedenia</t>
  </si>
  <si>
    <t>Oznamovacie a telekomunikačné zariadenia</t>
  </si>
  <si>
    <t>Signalizačné a zabezpečovacie zariadenia</t>
  </si>
  <si>
    <t>Zariadenia energetiky a elektrotechniky</t>
  </si>
  <si>
    <t xml:space="preserve">Stroje a zariadenia </t>
  </si>
  <si>
    <t>Protihlukové a iné prvky ochrany životného prostredia</t>
  </si>
  <si>
    <t>Stavebné výdavky - Mosty železobetónové</t>
  </si>
  <si>
    <t>Stavebné výdavky - Mosty oceľové</t>
  </si>
  <si>
    <t>Stavebné objekty mostov s oceľovou konštrukciou vrátane rekonštrukcie, priepusty;</t>
  </si>
  <si>
    <t>Stavebné objekty tunela bez budov a bez trate; razený dvojkoľajný železničný tunel, portál tunela, úniková štôlňa;</t>
  </si>
  <si>
    <t>Stavebné objekty budov, napr. portálové budovy, staničné budovy, iné budovy;</t>
  </si>
  <si>
    <t>Stavebné výdavky - Nástupištia</t>
  </si>
  <si>
    <t>Stavebné objekty nástupíšť, jednostranné, obojstranné, zastrešenie nástupísk;</t>
  </si>
  <si>
    <t>Stavebné objekty mostov železničných aj cestných, vrátane rekonštrukcií mostov, mimoúrovňové cestné križovatky, podchody a podjazdy;</t>
  </si>
  <si>
    <t>Stavebné výdavky - Cestné komunikácie</t>
  </si>
  <si>
    <t>Všetky objekty, ktoré budú odovzdané iným budúcim správcom (okrem preložky ciest), napr. úpravy vodných tokov, inžinierskych sietí a pod);</t>
  </si>
  <si>
    <t>Stavebné výdavky - Trať - železničný spodok</t>
  </si>
  <si>
    <t>Stavebné výdavky - Trať - železničný zvršok</t>
  </si>
  <si>
    <t>Stavebné objekty objektovej cestnej infraštruktúry;</t>
  </si>
  <si>
    <t>Stavebné objekty železničného spodku vrátane trate v tuneli;</t>
  </si>
  <si>
    <t>Stavebné objekty železničného zvršku vrátane trate v tuneli;</t>
  </si>
  <si>
    <t>Stavebné objekty protihlukových stien a ďalších opatrení ochrany životého prostredia vrátane oplotenie diaľnice;</t>
  </si>
  <si>
    <t>Stavebné objetky spätnej rekultivácie, vegetačných úprav a pod; objekty, ktoré nie je možné zaradiť do predchádzajúcich položiek</t>
  </si>
  <si>
    <t>Stavebné výdavky - Elektrifikácia</t>
  </si>
  <si>
    <t>Stavebné výdavky - Oznamovacie a telekomunikačné zariadenia</t>
  </si>
  <si>
    <t>Stavebné výdavky - Signalizačné a zabezpečovacie zariadenia</t>
  </si>
  <si>
    <t>Stavebné výdavky - Stroje a zariadenia</t>
  </si>
  <si>
    <t>Stavebné výdavky - Zariadenia energetiky a elektrotechniky</t>
  </si>
  <si>
    <t>Stavebné objekty súvisiace s elektrifikáciou trat, trakčné napájacie stanice, silnoprúdové zariadenia a technológie, trakčné vedenie;</t>
  </si>
  <si>
    <t>Stavebné objekty železničných telekomunikačných a oznamovacích zariadení;</t>
  </si>
  <si>
    <t>Stavebné objekty systémov ETCS, GSM-R, zabezpečovacie zariadenia SZZ, TZZ, PZZ vrátane stavebných postupov;</t>
  </si>
  <si>
    <t>Stavebné objekty súvisiace s energetickými zariadeniami, napr. prípojka NN, elektrický ohrev výmen, osvetlenie staníc, úprava VN káblov 6 kV, trasformovne;</t>
  </si>
  <si>
    <t>Stavebné objekty technologických zariadení prekladísk, žeriavy a pod.;</t>
  </si>
  <si>
    <t>Príjmy za prístup</t>
  </si>
  <si>
    <t>8.1 Jazdný čas nákladných vlakov (hodiny)</t>
  </si>
  <si>
    <t>Spolu (100%)</t>
  </si>
  <si>
    <t>Tovar z nízkou hodnotou</t>
  </si>
  <si>
    <t>Bežný tovar</t>
  </si>
  <si>
    <t>Prínos v podobe úspory času tovaru je možné uplatniť iba za podmienok stanovených v Príručke</t>
  </si>
  <si>
    <t>8.3 Podiel typu prepravovanej komodity</t>
  </si>
  <si>
    <t>8.2 Množstvo prepraveného tovaru (tony)</t>
  </si>
  <si>
    <t>Množstvo tovaru BEZ PROJEKTU</t>
  </si>
  <si>
    <t>Množstvo tovaru S PROJEKTOM</t>
  </si>
  <si>
    <t>Časové náklady prepravy tovaru BEZ PROJEKTU</t>
  </si>
  <si>
    <t>Časové náklady prepravy tovaru S PROJEKTOM</t>
  </si>
  <si>
    <t>9.1 Jazdný čas vlakov (hodiny)</t>
  </si>
  <si>
    <t>9.2 Jazdný čas vlakov (hodiny)</t>
  </si>
  <si>
    <t>9.3 Jazdný čas vlakov (hodiny)</t>
  </si>
  <si>
    <t>9.4 Úspora časovej zložky nákladov na prevádzku vlakov v peňažnom vyjadrení (v EUR)</t>
  </si>
  <si>
    <t>9.5 Jazdná vzdialenosť vlakov (kilometre)</t>
  </si>
  <si>
    <t>9.6 Jazdná vzdialenosť vlakov (kilometre)</t>
  </si>
  <si>
    <t>9.7 Jazdná vzdialenosť vlakov (kilometre)</t>
  </si>
  <si>
    <t>9.8 Úspora km zložky nákladov na prevádzku vlakov v peňažnom vyjadrení (v EUR)</t>
  </si>
  <si>
    <t>9.9 Úspora ostatných prevádzkových nákladov vlakov celkom v peňažnom vyjadrení (v EUR)</t>
  </si>
  <si>
    <t xml:space="preserve">Prevádzkové náklady </t>
  </si>
  <si>
    <t>Osobné - EL Poschodová jednotka</t>
  </si>
  <si>
    <t>Osobné - EL Súprava typu push-pull</t>
  </si>
  <si>
    <t>Osobné - EL Rýchliková súprava</t>
  </si>
  <si>
    <t>Osobné - D Súprava Osobný vlak</t>
  </si>
  <si>
    <t>Osobné - EL Súprava Osobný vlak</t>
  </si>
  <si>
    <t>Osobné - D Motorová jednotka</t>
  </si>
  <si>
    <t>Nákladné - EL Intermodálna</t>
  </si>
  <si>
    <t>Nákladné - EL Automotive</t>
  </si>
  <si>
    <t>Nákladné - D Intermodálna</t>
  </si>
  <si>
    <t>Nákladné - D Automotive</t>
  </si>
  <si>
    <t>Nákladné - D Sypké substráty</t>
  </si>
  <si>
    <t>Nákladné - D Ostatné</t>
  </si>
  <si>
    <t>Nákladné - EL Sypké substráty</t>
  </si>
  <si>
    <t>Nákladné - EL Ostatné</t>
  </si>
  <si>
    <t>10.1 Spotreba nafty vlakov (kilogramy)</t>
  </si>
  <si>
    <t>10.2 Spotreba nafty vlakov (kilogramy)</t>
  </si>
  <si>
    <t>10.3 Spotreba nafty vlakov (kilogramy)</t>
  </si>
  <si>
    <t>10.4 Množstvo emitovaných znečisťujúcich látok (kilogramy)</t>
  </si>
  <si>
    <t>10.5 Množstvo emitovaných znečisťujúcich látok (kilogramy)</t>
  </si>
  <si>
    <t>10.6 Množstvo emitovaných znečisťujúcich látok (kilogramy)</t>
  </si>
  <si>
    <t>10.7 Úspora emitovaných znečisťujúcich látok v peňažnom vyjadrení (EUR)</t>
  </si>
  <si>
    <t>Pri vyčíslení množstva emitovaných znečisťujúcich látok je potrebné pre látky PM2,5 a NOx určiť, či sa nejaká časť dopravných výkonov vykonáva v centre veľkého mesta a následne prispôsobiť vzorec</t>
  </si>
  <si>
    <t>11.4 Úspora emitovaných skleníkových plynov v peňažnom vyjadrení (EUR)</t>
  </si>
  <si>
    <t>11.1 Množstvo emitovaných skleníkových plynov naftových vlakov (kilogramy)</t>
  </si>
  <si>
    <t>11.2 Množstvo emitovaných skleníkových plynov naftových vlakov (kilogramy)</t>
  </si>
  <si>
    <t>11.3 Množstvo emitovaných skleníkových plynov naftových vlakov (kilogramy)</t>
  </si>
  <si>
    <t>11.4 Spotreba elektrických vlakov (kWh)</t>
  </si>
  <si>
    <t>11.5 Spotreba elektrických vlakov (kWh)</t>
  </si>
  <si>
    <t>11.6 Spotreba elektrických vlakov (kWh)</t>
  </si>
  <si>
    <t>Prepočet úspory na CO2e v kg</t>
  </si>
  <si>
    <t>Výpočet úspory CO2e v kg</t>
  </si>
  <si>
    <t xml:space="preserve">Úspora spotreby celkom </t>
  </si>
  <si>
    <t>Použil sa emisný faktor pre sieť stredného napätia, je možné upraviť</t>
  </si>
  <si>
    <t>Úspora CO2e celkom v kg za všetky vlaky</t>
  </si>
  <si>
    <t>13.1 Spoločenská čistá súčasná hodnota investície</t>
  </si>
  <si>
    <t>Osobné vlaky (centrum mesta)</t>
  </si>
  <si>
    <t>Osobné vlaky (intravilán mesta)</t>
  </si>
  <si>
    <t>Osobné vlaky (intravilán obce)</t>
  </si>
  <si>
    <t>Nákladné vlaky (centrum mesta)</t>
  </si>
  <si>
    <t>Nákladné vlaky (intravilán mesta)</t>
  </si>
  <si>
    <t>Nákladné vlaky (intravilán obce)</t>
  </si>
  <si>
    <t>12.4 Úspora nákladov z hluku peňažnom vyjadrení (EUR)</t>
  </si>
  <si>
    <t>12.1 Jazdná vzdialenosť (vlakové kilometre)</t>
  </si>
  <si>
    <t>12.2 Jazdná vzdialenosť (vlakové kilometre)</t>
  </si>
  <si>
    <t>12.3 Jazdná vzdialenosť (vlakové kilometre)</t>
  </si>
  <si>
    <t>Celkové prevádzkové výdavky na údržbu</t>
  </si>
  <si>
    <t>Celkové prevádzkové náklady na údržbu</t>
  </si>
  <si>
    <t>7.1 Čas cestujúcich strávených cestovaním</t>
  </si>
  <si>
    <t>Táto jednoduchá štruktúra je vhodná pre projekty, pri ktorých sa v scenároch BEZ PROJEKTU a S PROJEKTOM nemení počet cestujúcich</t>
  </si>
  <si>
    <t>V prípade nových cestujúcich (modal split) sa primearne použijú ustanovenia Príručky (napr. pravidlo polovice) a štruktúra hárku sa môže upraviť</t>
  </si>
  <si>
    <t>Celkom úspora času cestujúcich v peňažnom vyjadrení</t>
  </si>
  <si>
    <t xml:space="preserve">Od roku </t>
  </si>
  <si>
    <t>je projekt v prevádzke, až od tohto roku je potrebné zohľadniť rozdielne vstupy pre scenár BEZ PROJEKTU a scenár S PROJEKTOM</t>
  </si>
  <si>
    <t xml:space="preserve"> - Pre účely kvantifikácie citlivosti a rizika sa pridajú ďalšie hárky s príslušným označením</t>
  </si>
  <si>
    <t xml:space="preserve"> - Bunky, do ktorých je požadované vloženie vstupných dát od spracovateľa CBA sú zvýraznené modrou farbou </t>
  </si>
  <si>
    <t>Mosty oceľové a mosty priepusty</t>
  </si>
  <si>
    <r>
      <t xml:space="preserve">→ </t>
    </r>
    <r>
      <rPr>
        <sz val="8"/>
        <rFont val="Arial"/>
        <family val="2"/>
        <charset val="238"/>
      </rPr>
      <t>Položku "ostatné" je potrebné špecifikovať v XLS súbore a ideálne aj v textovej časti CBA</t>
    </r>
  </si>
  <si>
    <t>(v prípade etapizácie projektu je možné zohľadniť čiastočné rozdielne vstupy aj skôr, napr. po dokončení I. etapy)</t>
  </si>
  <si>
    <t>3) Údaje v členení pre transparentný výpočet prevádzkových príjmov (časť 4.2.5.2 Príručky, v zmysle opatrenia DÚ 2/2018);</t>
  </si>
  <si>
    <t xml:space="preserve"> </t>
  </si>
  <si>
    <t>Spracovateľ uvedie kľúčové vstupy do CBA modelu, ktoré sú špecifické pre posudzovanú investíciu. Minimálne sa v prehľadnej forme uvedú tieto údaje:</t>
  </si>
  <si>
    <t>1) Charakteristika posudzovaných traťových úsekov (názov, dĺžka, ďalej v "km" členení na centrum mesta/intravilán mesta/intravilán obce/extravilán);</t>
  </si>
  <si>
    <t>4) Vstupy z dopravného modelu pre osobnú železničnú dopravu, a to najmä:</t>
  </si>
  <si>
    <t>počet cestujúcich</t>
  </si>
  <si>
    <t>úsekové jazdné časy vlakov</t>
  </si>
  <si>
    <t>2) Údaje v členení pre transparentný výpočet prevádzkových výdavkov, osobitný výpočet pre položku riadenie projektu (časť 4.2.4.2 Príručky);</t>
  </si>
  <si>
    <t>čas prepravy vo formáte osobohodín</t>
  </si>
  <si>
    <t>prepravný výkon vo formáte osobokilometrov</t>
  </si>
  <si>
    <t>5) Vstupy z dopravného modelu pre nákladnú železničnú dopravu, a to najmä:</t>
  </si>
  <si>
    <t>prepravný výkov vo formáte tonokilometre</t>
  </si>
  <si>
    <t>prepravný výkon vo formáte vlakové kilometre</t>
  </si>
  <si>
    <t>prepravný čas vo formáte vlakové hodiny</t>
  </si>
  <si>
    <t>prepravný čas vo formáte tonohodiny</t>
  </si>
  <si>
    <t>počet vlakových hodín</t>
  </si>
  <si>
    <t>Požadované údaje je potrebné uviesť samostatne pre scenár "bez projektu" a scenár "s projektom"</t>
  </si>
  <si>
    <t xml:space="preserve">počet vlakových kilometrov </t>
  </si>
  <si>
    <t>počet osobných vlakov po úsekoch</t>
  </si>
  <si>
    <t>počet nákladných vlakov po úsekoch</t>
  </si>
  <si>
    <t>pre každý riadok v členení na rôzne kategórie osobných vlakov a trakčnú sústavu (EL poschodová jednotka, EL push-pull súprava, E rýchlik, EL osobný vlak, D osobný vlak, D motorová jednotka)</t>
  </si>
  <si>
    <t>pre každý riadok v členení podľa typu komodity (intermodál, automotive, sypké substráty, ostatné) a v členení elektrina/diesel</t>
  </si>
  <si>
    <t>V prípade presunu dopravných výkonov z cesty na železnicu</t>
  </si>
  <si>
    <t>Pre tieto účely sa primerane použijú ustanovenia a vzorový súbor pre cestnú dopravu</t>
  </si>
  <si>
    <t>Na základe dopravného modelu je potrebné stanoviť predpokladaný podiel prevedených výkonov zvlásť v osobnej a nákladnej doprave</t>
  </si>
  <si>
    <t>Prevedená doprava sa určí v takom formáte, aby bolo možné kvantifikovať aj nerealizované spoločenské náklady v cestnej doprave</t>
  </si>
  <si>
    <t>Požadované údaje je možné uviesť aj vo viacerých hárkoch</t>
  </si>
  <si>
    <t>Kvantifikácia prevedenej dopravy a jej spoločenské vyjadrenie by malo byť vždy oddelené od pôvodnej už existujúcej dopravy</t>
  </si>
  <si>
    <r>
      <t xml:space="preserve"> - Spracovateľ je povinný doplniť aj údaje do </t>
    </r>
    <r>
      <rPr>
        <sz val="8"/>
        <color rgb="FF3399FF"/>
        <rFont val="Arial"/>
        <family val="2"/>
        <charset val="238"/>
      </rPr>
      <t>modro-vyznačených hárkov</t>
    </r>
    <r>
      <rPr>
        <sz val="8"/>
        <rFont val="Arial"/>
        <family val="2"/>
        <charset val="238"/>
      </rPr>
      <t xml:space="preserve"> podľa pokynov v nich uvedených</t>
    </r>
  </si>
  <si>
    <t>Požadované údaje je potrebné uviesť pre každý rok referenčného obdobia zvlášť</t>
  </si>
  <si>
    <t>Rok začiatku projektu</t>
  </si>
  <si>
    <t>Rok začiatku inštalácie RDST a BB</t>
  </si>
  <si>
    <t>11.1 Náklady z dopravných nehôd (v EUR)</t>
  </si>
  <si>
    <t>11.2 Náklady z dopravných nehôd (v EUR)</t>
  </si>
  <si>
    <t>11.3 Náklady z dopravných nehôd (v EUR)</t>
  </si>
  <si>
    <t>Bezpečnosť</t>
  </si>
  <si>
    <t>Spolu</t>
  </si>
  <si>
    <t>označenie koľajového vozidla</t>
  </si>
  <si>
    <t>x</t>
  </si>
  <si>
    <t>Iné špecifické výdavky - škody na majetku/nehody</t>
  </si>
  <si>
    <t>MV 812</t>
  </si>
  <si>
    <t>EJ 671</t>
  </si>
  <si>
    <t>RV 951</t>
  </si>
  <si>
    <t>R 362</t>
  </si>
  <si>
    <t>R 361.12x</t>
  </si>
  <si>
    <t>R 757</t>
  </si>
  <si>
    <t>DMJ 813.1</t>
  </si>
  <si>
    <t>R 361.1</t>
  </si>
  <si>
    <t>DMJ 861.0</t>
  </si>
  <si>
    <t>DMJ 861.1</t>
  </si>
  <si>
    <t>DMJ 813.0</t>
  </si>
  <si>
    <t>Náklady nehodovosti-škody na majetku</t>
  </si>
  <si>
    <t xml:space="preserve">Iné špecifické výdavky </t>
  </si>
  <si>
    <t>Celkové náklady</t>
  </si>
  <si>
    <t>Celkové prínosy</t>
  </si>
  <si>
    <t xml:space="preserve">plánovaný počet ks konkrétneho typu koľajového vozidla, kde bude v rámci projektu inštalovaná 
RDST </t>
  </si>
  <si>
    <t>Skutočnosť v EUR</t>
  </si>
  <si>
    <t>Očakávané v EUR</t>
  </si>
  <si>
    <t>Koeficient pre zníženie nehodovosti*</t>
  </si>
  <si>
    <t>Skutočnosť (osoby)</t>
  </si>
  <si>
    <t xml:space="preserve">*Zdroj: Štatistika ZSSK - Nehody, mimoriadne udalosti, prevádzkové    poruchy a škodové udalosti </t>
  </si>
  <si>
    <t>Aritmetický priemer</t>
  </si>
  <si>
    <t>Poznámka</t>
  </si>
  <si>
    <t xml:space="preserve">RDST </t>
  </si>
  <si>
    <t xml:space="preserve">BB </t>
  </si>
  <si>
    <t>plánovaný počet ks konkrétneho typu koľajového vozidla, kde bude v rámci projektu inštalovaný 
BlackBox</t>
  </si>
  <si>
    <t xml:space="preserve">týka sa ŽKV z vyššie uvedenj tabuľky, do ktorých má byť inštalovaná RDST </t>
  </si>
  <si>
    <t xml:space="preserve">týka sa ŽKV z vyššie uvedenj tabuľky, do ktorých má byť inštalovaný BlackBox </t>
  </si>
  <si>
    <t>*Zdroj: ŠU "Zvýšenie bezpečnosti železničnej dopravy dodaním a inštaláciou rádiostaníc a BlackBoxov do železničných koľajových vozidiel - I. časť"</t>
  </si>
  <si>
    <t>Smrteľné zranenia</t>
  </si>
  <si>
    <t>Ťažké zranenia</t>
  </si>
  <si>
    <t>Ľahké zranenia</t>
  </si>
  <si>
    <t>týka sa ŽKV z vyššie uvedenej tabuľky</t>
  </si>
  <si>
    <t>Počet zranených osôb*</t>
  </si>
  <si>
    <t xml:space="preserve">Náklady nehodovosti* </t>
  </si>
  <si>
    <t>Podklady ZSSK - Zvýšenie bezpečnosti železničnej dopravy dodaním a inštaláciou rádiostaníc a BlackBoxov do železničných koľajových vozidiel - II. časť</t>
  </si>
  <si>
    <t>Finančná čistá súčasná hodnota investície (FNPV_C)</t>
  </si>
  <si>
    <r>
      <rPr>
        <sz val="8"/>
        <color rgb="FFC00000"/>
        <rFont val="Calibri"/>
        <family val="2"/>
        <charset val="238"/>
        <scheme val="minor"/>
      </rPr>
      <t>→</t>
    </r>
    <r>
      <rPr>
        <sz val="8"/>
        <color rgb="FFC00000"/>
        <rFont val="Arial"/>
        <family val="2"/>
        <charset val="238"/>
      </rPr>
      <t xml:space="preserve"> v prípadoch úspory inkrementálnej úspory prevádzkových výdavkov (záporná hodnota) je možné bunku vynulovať za predpokladu, že úspora je kompenzovaná znížením prevádzkovej dotácie</t>
    </r>
  </si>
  <si>
    <r>
      <rPr>
        <sz val="8"/>
        <color rgb="FFC00000"/>
        <rFont val="Calibri"/>
        <family val="2"/>
        <charset val="238"/>
        <scheme val="minor"/>
      </rPr>
      <t>→</t>
    </r>
    <r>
      <rPr>
        <sz val="8"/>
        <color rgb="FFC00000"/>
        <rFont val="Arial"/>
        <family val="2"/>
        <charset val="238"/>
      </rPr>
      <t xml:space="preserve"> podľa čl. 18 Delegovaného nariadenia 480/2014 sa Zostatková hodnota investície zahrnie do výpočtu diskontovaných čistých príjmov operácie iba vtedy, ak príjmy prevyšujú výdavky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</si>
</sst>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#,##0_ ;[Red]\-#,##0\ "/>
    <numFmt numFmtId="165" formatCode="0.0"/>
    <numFmt numFmtId="166" formatCode="#,##0.0"/>
    <numFmt numFmtId="167" formatCode="0.0%"/>
    <numFmt numFmtId="168" formatCode="#,##0.00_ ;[Red]\-#,##0.00\ "/>
    <numFmt numFmtId="169" formatCode="0.000"/>
    <numFmt numFmtId="170" formatCode="0.0000"/>
    <numFmt numFmtId="171" formatCode="#,##0.0000"/>
    <numFmt numFmtId="172" formatCode="_-&quot;£&quot;* #,##0.00_-;\-&quot;£&quot;* #,##0.00_-;_-&quot;£&quot;* &quot;-&quot;??_-;_-@_-"/>
    <numFmt numFmtId="173" formatCode="#,##0.00\ [$€-1]"/>
    <numFmt numFmtId="174" formatCode="0.000000000000000%"/>
    <numFmt numFmtId="175" formatCode="0.00000000000000%"/>
  </numFmts>
  <fonts count="58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</font>
    <font>
      <sz val="8"/>
      <color rgb="FF000000"/>
      <name val="Arial"/>
      <family val="2"/>
      <charset val="238"/>
    </font>
    <font>
      <i/>
      <sz val="8"/>
      <color rgb="FF000000"/>
      <name val="Calibri"/>
      <family val="2"/>
      <charset val="238"/>
    </font>
    <font>
      <sz val="8"/>
      <color rgb="FF000000"/>
      <name val="Arial"/>
      <family val="2"/>
    </font>
    <font>
      <sz val="10"/>
      <name val="Arial"/>
      <family val="2"/>
    </font>
    <font>
      <sz val="8"/>
      <color theme="0"/>
      <name val="Arial"/>
      <family val="2"/>
      <charset val="238"/>
    </font>
    <font>
      <vertAlign val="subscript"/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vertAlign val="subscript"/>
      <sz val="8"/>
      <name val="Arial"/>
      <family val="2"/>
      <charset val="238"/>
    </font>
    <font>
      <vertAlign val="subscript"/>
      <sz val="8"/>
      <color rgb="FF00000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3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22"/>
      <name val="Arial"/>
      <family val="2"/>
      <charset val="238"/>
    </font>
    <font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sz val="8"/>
      <color rgb="FF3399FF"/>
      <name val="Arial"/>
      <family val="2"/>
      <charset val="238"/>
    </font>
    <font>
      <sz val="11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theme="1" tint="0.34998626667073579"/>
      <name val="Arial"/>
      <family val="2"/>
      <charset val="238"/>
    </font>
    <font>
      <b/>
      <sz val="12"/>
      <color rgb="FFC00000"/>
      <name val="Arial"/>
      <family val="2"/>
      <charset val="238"/>
    </font>
    <font>
      <sz val="12"/>
      <color rgb="FFC00000"/>
      <name val="Arial"/>
      <family val="2"/>
      <charset val="238"/>
    </font>
    <font>
      <sz val="8"/>
      <color rgb="FFC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6337778862885"/>
        <bgColor auto="1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1">
    <xf numFmtId="0" fontId="0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15" fillId="0" borderId="0"/>
    <xf numFmtId="0" fontId="2" fillId="0" borderId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5" fillId="0" borderId="0"/>
    <xf numFmtId="9" fontId="37" fillId="0" borderId="0" applyFont="0" applyFill="0" applyBorder="0" applyAlignment="0" applyProtection="0"/>
  </cellStyleXfs>
  <cellXfs count="432">
    <xf numFmtId="0" fontId="0" fillId="0" borderId="0" xfId="0"/>
    <xf numFmtId="0" fontId="5" fillId="0" borderId="0" xfId="0" applyFont="1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6" fillId="3" borderId="1" xfId="0" applyFont="1" applyFill="1" applyBorder="1"/>
    <xf numFmtId="0" fontId="5" fillId="3" borderId="1" xfId="0" applyFont="1" applyFill="1" applyBorder="1"/>
    <xf numFmtId="3" fontId="3" fillId="0" borderId="1" xfId="0" applyNumberFormat="1" applyFont="1" applyBorder="1"/>
    <xf numFmtId="3" fontId="3" fillId="2" borderId="1" xfId="0" applyNumberFormat="1" applyFont="1" applyFill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3" fontId="6" fillId="0" borderId="1" xfId="0" applyNumberFormat="1" applyFont="1" applyBorder="1"/>
    <xf numFmtId="3" fontId="3" fillId="0" borderId="0" xfId="0" applyNumberFormat="1" applyFont="1"/>
    <xf numFmtId="0" fontId="6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3" borderId="1" xfId="0" applyFont="1" applyFill="1" applyBorder="1"/>
    <xf numFmtId="0" fontId="6" fillId="0" borderId="2" xfId="0" applyFont="1" applyBorder="1"/>
    <xf numFmtId="3" fontId="6" fillId="0" borderId="2" xfId="0" applyNumberFormat="1" applyFont="1" applyBorder="1"/>
    <xf numFmtId="0" fontId="6" fillId="0" borderId="3" xfId="0" applyFont="1" applyBorder="1"/>
    <xf numFmtId="3" fontId="6" fillId="0" borderId="3" xfId="0" applyNumberFormat="1" applyFont="1" applyBorder="1"/>
    <xf numFmtId="9" fontId="3" fillId="0" borderId="1" xfId="2" applyFont="1" applyFill="1" applyBorder="1"/>
    <xf numFmtId="164" fontId="3" fillId="0" borderId="0" xfId="0" applyNumberFormat="1" applyFont="1"/>
    <xf numFmtId="0" fontId="3" fillId="0" borderId="4" xfId="0" applyFont="1" applyBorder="1"/>
    <xf numFmtId="0" fontId="3" fillId="0" borderId="2" xfId="0" applyFont="1" applyBorder="1"/>
    <xf numFmtId="3" fontId="3" fillId="0" borderId="2" xfId="0" applyNumberFormat="1" applyFont="1" applyBorder="1"/>
    <xf numFmtId="0" fontId="6" fillId="4" borderId="1" xfId="0" applyFont="1" applyFill="1" applyBorder="1"/>
    <xf numFmtId="3" fontId="6" fillId="4" borderId="1" xfId="0" applyNumberFormat="1" applyFont="1" applyFill="1" applyBorder="1"/>
    <xf numFmtId="3" fontId="3" fillId="5" borderId="1" xfId="0" applyNumberFormat="1" applyFont="1" applyFill="1" applyBorder="1"/>
    <xf numFmtId="0" fontId="3" fillId="0" borderId="3" xfId="0" applyFont="1" applyBorder="1"/>
    <xf numFmtId="0" fontId="3" fillId="0" borderId="0" xfId="1" applyFont="1"/>
    <xf numFmtId="0" fontId="3" fillId="0" borderId="1" xfId="1" applyFont="1" applyBorder="1"/>
    <xf numFmtId="0" fontId="6" fillId="0" borderId="1" xfId="1" applyFont="1" applyBorder="1"/>
    <xf numFmtId="0" fontId="5" fillId="0" borderId="1" xfId="1" applyFont="1" applyBorder="1"/>
    <xf numFmtId="0" fontId="6" fillId="3" borderId="1" xfId="1" applyFont="1" applyFill="1" applyBorder="1"/>
    <xf numFmtId="0" fontId="3" fillId="3" borderId="1" xfId="1" applyFont="1" applyFill="1" applyBorder="1"/>
    <xf numFmtId="0" fontId="5" fillId="3" borderId="1" xfId="1" applyFont="1" applyFill="1" applyBorder="1"/>
    <xf numFmtId="0" fontId="6" fillId="0" borderId="0" xfId="1" applyFont="1"/>
    <xf numFmtId="164" fontId="3" fillId="0" borderId="1" xfId="1" applyNumberFormat="1" applyFont="1" applyBorder="1"/>
    <xf numFmtId="2" fontId="6" fillId="3" borderId="1" xfId="1" applyNumberFormat="1" applyFont="1" applyFill="1" applyBorder="1" applyAlignment="1">
      <alignment horizontal="center" wrapText="1"/>
    </xf>
    <xf numFmtId="0" fontId="3" fillId="0" borderId="4" xfId="1" applyFont="1" applyBorder="1"/>
    <xf numFmtId="3" fontId="6" fillId="0" borderId="0" xfId="0" applyNumberFormat="1" applyFont="1"/>
    <xf numFmtId="0" fontId="5" fillId="0" borderId="0" xfId="0" applyFont="1" applyAlignment="1">
      <alignment vertical="center"/>
    </xf>
    <xf numFmtId="0" fontId="3" fillId="2" borderId="1" xfId="0" applyFont="1" applyFill="1" applyBorder="1"/>
    <xf numFmtId="9" fontId="3" fillId="0" borderId="3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4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9" fontId="3" fillId="0" borderId="4" xfId="2" applyFont="1" applyBorder="1" applyAlignment="1">
      <alignment horizontal="center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7" borderId="10" xfId="0" applyFont="1" applyFill="1" applyBorder="1"/>
    <xf numFmtId="0" fontId="3" fillId="7" borderId="12" xfId="0" applyFont="1" applyFill="1" applyBorder="1"/>
    <xf numFmtId="0" fontId="3" fillId="7" borderId="11" xfId="0" applyFont="1" applyFill="1" applyBorder="1"/>
    <xf numFmtId="0" fontId="3" fillId="7" borderId="13" xfId="0" applyFont="1" applyFill="1" applyBorder="1"/>
    <xf numFmtId="0" fontId="3" fillId="7" borderId="0" xfId="0" applyFont="1" applyFill="1"/>
    <xf numFmtId="0" fontId="3" fillId="7" borderId="14" xfId="0" applyFont="1" applyFill="1" applyBorder="1"/>
    <xf numFmtId="0" fontId="3" fillId="7" borderId="15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7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 wrapText="1"/>
    </xf>
    <xf numFmtId="170" fontId="12" fillId="0" borderId="1" xfId="0" applyNumberFormat="1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16" fillId="0" borderId="0" xfId="0" applyFont="1"/>
    <xf numFmtId="167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0" fontId="6" fillId="8" borderId="18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169" fontId="3" fillId="6" borderId="1" xfId="0" applyNumberFormat="1" applyFont="1" applyFill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9" fontId="7" fillId="8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10" fillId="0" borderId="1" xfId="2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1" fillId="0" borderId="3" xfId="0" applyFont="1" applyBorder="1"/>
    <xf numFmtId="0" fontId="6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169" fontId="11" fillId="0" borderId="3" xfId="0" applyNumberFormat="1" applyFont="1" applyBorder="1" applyAlignment="1">
      <alignment horizontal="center" vertical="center"/>
    </xf>
    <xf numFmtId="169" fontId="1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9" fontId="14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169" fontId="14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71" fontId="11" fillId="0" borderId="1" xfId="0" applyNumberFormat="1" applyFont="1" applyBorder="1" applyAlignment="1">
      <alignment horizontal="center"/>
    </xf>
    <xf numFmtId="3" fontId="16" fillId="0" borderId="0" xfId="0" applyNumberFormat="1" applyFont="1"/>
    <xf numFmtId="171" fontId="16" fillId="0" borderId="0" xfId="0" applyNumberFormat="1" applyFont="1"/>
    <xf numFmtId="166" fontId="16" fillId="0" borderId="0" xfId="0" applyNumberFormat="1" applyFont="1"/>
    <xf numFmtId="4" fontId="16" fillId="0" borderId="0" xfId="0" applyNumberFormat="1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justify" vertical="center"/>
    </xf>
    <xf numFmtId="0" fontId="21" fillId="0" borderId="0" xfId="0" applyFont="1"/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/>
    <xf numFmtId="3" fontId="5" fillId="2" borderId="1" xfId="0" applyNumberFormat="1" applyFont="1" applyFill="1" applyBorder="1"/>
    <xf numFmtId="0" fontId="23" fillId="0" borderId="0" xfId="0" applyFont="1"/>
    <xf numFmtId="0" fontId="24" fillId="0" borderId="1" xfId="0" applyFont="1" applyBorder="1"/>
    <xf numFmtId="3" fontId="24" fillId="0" borderId="1" xfId="0" applyNumberFormat="1" applyFont="1" applyBorder="1"/>
    <xf numFmtId="3" fontId="24" fillId="2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/>
    <xf numFmtId="3" fontId="3" fillId="4" borderId="1" xfId="0" applyNumberFormat="1" applyFont="1" applyFill="1" applyBorder="1"/>
    <xf numFmtId="3" fontId="3" fillId="0" borderId="4" xfId="0" applyNumberFormat="1" applyFont="1" applyBorder="1"/>
    <xf numFmtId="0" fontId="6" fillId="4" borderId="5" xfId="0" applyFont="1" applyFill="1" applyBorder="1"/>
    <xf numFmtId="3" fontId="6" fillId="4" borderId="5" xfId="0" applyNumberFormat="1" applyFont="1" applyFill="1" applyBorder="1"/>
    <xf numFmtId="0" fontId="3" fillId="5" borderId="1" xfId="0" applyFont="1" applyFill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5" xfId="0" applyNumberFormat="1" applyFont="1" applyBorder="1"/>
    <xf numFmtId="164" fontId="3" fillId="2" borderId="1" xfId="0" applyNumberFormat="1" applyFont="1" applyFill="1" applyBorder="1"/>
    <xf numFmtId="164" fontId="3" fillId="2" borderId="1" xfId="1" applyNumberFormat="1" applyFont="1" applyFill="1" applyBorder="1"/>
    <xf numFmtId="164" fontId="6" fillId="0" borderId="1" xfId="1" applyNumberFormat="1" applyFont="1" applyBorder="1"/>
    <xf numFmtId="0" fontId="6" fillId="0" borderId="5" xfId="1" applyFont="1" applyBorder="1" applyAlignment="1">
      <alignment wrapText="1"/>
    </xf>
    <xf numFmtId="0" fontId="6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/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0" fontId="6" fillId="9" borderId="1" xfId="0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7" fillId="9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 wrapText="1"/>
    </xf>
    <xf numFmtId="0" fontId="6" fillId="6" borderId="1" xfId="0" applyFont="1" applyFill="1" applyBorder="1" applyAlignment="1">
      <alignment vertical="center"/>
    </xf>
    <xf numFmtId="166" fontId="11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left" vertical="center" wrapText="1"/>
    </xf>
    <xf numFmtId="0" fontId="27" fillId="0" borderId="0" xfId="0" applyFont="1"/>
    <xf numFmtId="0" fontId="6" fillId="5" borderId="1" xfId="0" applyFont="1" applyFill="1" applyBorder="1"/>
    <xf numFmtId="3" fontId="6" fillId="9" borderId="6" xfId="0" applyNumberFormat="1" applyFont="1" applyFill="1" applyBorder="1"/>
    <xf numFmtId="3" fontId="3" fillId="5" borderId="8" xfId="0" applyNumberFormat="1" applyFont="1" applyFill="1" applyBorder="1"/>
    <xf numFmtId="3" fontId="6" fillId="5" borderId="6" xfId="0" applyNumberFormat="1" applyFont="1" applyFill="1" applyBorder="1"/>
    <xf numFmtId="3" fontId="3" fillId="9" borderId="9" xfId="0" applyNumberFormat="1" applyFont="1" applyFill="1" applyBorder="1"/>
    <xf numFmtId="3" fontId="6" fillId="9" borderId="1" xfId="0" applyNumberFormat="1" applyFont="1" applyFill="1" applyBorder="1"/>
    <xf numFmtId="10" fontId="3" fillId="5" borderId="1" xfId="2" applyNumberFormat="1" applyFont="1" applyFill="1" applyBorder="1"/>
    <xf numFmtId="164" fontId="3" fillId="5" borderId="1" xfId="0" applyNumberFormat="1" applyFont="1" applyFill="1" applyBorder="1"/>
    <xf numFmtId="9" fontId="3" fillId="5" borderId="1" xfId="0" applyNumberFormat="1" applyFont="1" applyFill="1" applyBorder="1"/>
    <xf numFmtId="9" fontId="3" fillId="2" borderId="1" xfId="0" applyNumberFormat="1" applyFont="1" applyFill="1" applyBorder="1"/>
    <xf numFmtId="9" fontId="3" fillId="0" borderId="1" xfId="0" applyNumberFormat="1" applyFont="1" applyBorder="1"/>
    <xf numFmtId="164" fontId="6" fillId="5" borderId="1" xfId="0" applyNumberFormat="1" applyFont="1" applyFill="1" applyBorder="1"/>
    <xf numFmtId="164" fontId="6" fillId="5" borderId="7" xfId="0" applyNumberFormat="1" applyFont="1" applyFill="1" applyBorder="1"/>
    <xf numFmtId="164" fontId="3" fillId="7" borderId="7" xfId="0" applyNumberFormat="1" applyFont="1" applyFill="1" applyBorder="1"/>
    <xf numFmtId="164" fontId="3" fillId="0" borderId="7" xfId="0" applyNumberFormat="1" applyFont="1" applyBorder="1"/>
    <xf numFmtId="3" fontId="6" fillId="5" borderId="4" xfId="0" applyNumberFormat="1" applyFont="1" applyFill="1" applyBorder="1"/>
    <xf numFmtId="3" fontId="6" fillId="9" borderId="4" xfId="0" applyNumberFormat="1" applyFont="1" applyFill="1" applyBorder="1"/>
    <xf numFmtId="164" fontId="6" fillId="9" borderId="1" xfId="0" applyNumberFormat="1" applyFont="1" applyFill="1" applyBorder="1"/>
    <xf numFmtId="164" fontId="6" fillId="9" borderId="7" xfId="0" applyNumberFormat="1" applyFont="1" applyFill="1" applyBorder="1"/>
    <xf numFmtId="9" fontId="7" fillId="9" borderId="1" xfId="0" applyNumberFormat="1" applyFont="1" applyFill="1" applyBorder="1" applyAlignment="1">
      <alignment horizontal="center" vertical="center"/>
    </xf>
    <xf numFmtId="164" fontId="3" fillId="7" borderId="1" xfId="1" applyNumberFormat="1" applyFont="1" applyFill="1" applyBorder="1"/>
    <xf numFmtId="0" fontId="6" fillId="9" borderId="4" xfId="1" applyFont="1" applyFill="1" applyBorder="1"/>
    <xf numFmtId="164" fontId="6" fillId="9" borderId="1" xfId="1" applyNumberFormat="1" applyFont="1" applyFill="1" applyBorder="1"/>
    <xf numFmtId="164" fontId="6" fillId="9" borderId="7" xfId="1" applyNumberFormat="1" applyFont="1" applyFill="1" applyBorder="1"/>
    <xf numFmtId="0" fontId="6" fillId="5" borderId="4" xfId="1" applyFont="1" applyFill="1" applyBorder="1"/>
    <xf numFmtId="164" fontId="6" fillId="5" borderId="1" xfId="1" applyNumberFormat="1" applyFont="1" applyFill="1" applyBorder="1"/>
    <xf numFmtId="164" fontId="6" fillId="5" borderId="7" xfId="1" applyNumberFormat="1" applyFont="1" applyFill="1" applyBorder="1"/>
    <xf numFmtId="165" fontId="3" fillId="0" borderId="1" xfId="0" applyNumberFormat="1" applyFont="1" applyBorder="1" applyAlignment="1">
      <alignment horizontal="center" vertical="center" wrapText="1"/>
    </xf>
    <xf numFmtId="164" fontId="6" fillId="0" borderId="0" xfId="1" applyNumberFormat="1" applyFont="1"/>
    <xf numFmtId="0" fontId="3" fillId="5" borderId="1" xfId="1" applyFont="1" applyFill="1" applyBorder="1"/>
    <xf numFmtId="164" fontId="3" fillId="5" borderId="1" xfId="1" applyNumberFormat="1" applyFont="1" applyFill="1" applyBorder="1"/>
    <xf numFmtId="0" fontId="6" fillId="5" borderId="1" xfId="1" applyFont="1" applyFill="1" applyBorder="1"/>
    <xf numFmtId="10" fontId="3" fillId="5" borderId="1" xfId="1" applyNumberFormat="1" applyFont="1" applyFill="1" applyBorder="1"/>
    <xf numFmtId="168" fontId="3" fillId="5" borderId="1" xfId="1" applyNumberFormat="1" applyFont="1" applyFill="1" applyBorder="1"/>
    <xf numFmtId="0" fontId="6" fillId="9" borderId="4" xfId="0" applyFont="1" applyFill="1" applyBorder="1"/>
    <xf numFmtId="0" fontId="28" fillId="0" borderId="0" xfId="0" applyFont="1"/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31" fillId="0" borderId="0" xfId="0" applyFont="1"/>
    <xf numFmtId="167" fontId="3" fillId="0" borderId="1" xfId="0" applyNumberFormat="1" applyFont="1" applyBorder="1"/>
    <xf numFmtId="4" fontId="3" fillId="0" borderId="0" xfId="0" applyNumberFormat="1" applyFont="1"/>
    <xf numFmtId="0" fontId="33" fillId="0" borderId="0" xfId="0" applyFont="1"/>
    <xf numFmtId="0" fontId="3" fillId="0" borderId="0" xfId="5" applyFont="1"/>
    <xf numFmtId="0" fontId="3" fillId="0" borderId="1" xfId="5" applyFont="1" applyBorder="1"/>
    <xf numFmtId="0" fontId="6" fillId="0" borderId="1" xfId="5" applyFont="1" applyBorder="1"/>
    <xf numFmtId="0" fontId="6" fillId="3" borderId="1" xfId="5" applyFont="1" applyFill="1" applyBorder="1"/>
    <xf numFmtId="0" fontId="3" fillId="3" borderId="1" xfId="5" applyFont="1" applyFill="1" applyBorder="1"/>
    <xf numFmtId="164" fontId="3" fillId="0" borderId="1" xfId="5" applyNumberFormat="1" applyFont="1" applyBorder="1"/>
    <xf numFmtId="164" fontId="3" fillId="2" borderId="1" xfId="5" applyNumberFormat="1" applyFont="1" applyFill="1" applyBorder="1"/>
    <xf numFmtId="164" fontId="6" fillId="0" borderId="1" xfId="5" applyNumberFormat="1" applyFont="1" applyBorder="1"/>
    <xf numFmtId="0" fontId="5" fillId="0" borderId="1" xfId="5" applyFont="1" applyBorder="1"/>
    <xf numFmtId="0" fontId="5" fillId="3" borderId="1" xfId="5" applyFont="1" applyFill="1" applyBorder="1"/>
    <xf numFmtId="164" fontId="3" fillId="0" borderId="5" xfId="5" applyNumberFormat="1" applyFont="1" applyBorder="1"/>
    <xf numFmtId="0" fontId="6" fillId="6" borderId="4" xfId="5" applyFont="1" applyFill="1" applyBorder="1"/>
    <xf numFmtId="164" fontId="6" fillId="6" borderId="1" xfId="5" applyNumberFormat="1" applyFont="1" applyFill="1" applyBorder="1"/>
    <xf numFmtId="0" fontId="0" fillId="11" borderId="0" xfId="0" applyFill="1"/>
    <xf numFmtId="173" fontId="0" fillId="0" borderId="0" xfId="0" applyNumberFormat="1" applyAlignment="1">
      <alignment horizontal="center"/>
    </xf>
    <xf numFmtId="0" fontId="38" fillId="0" borderId="23" xfId="0" applyFont="1" applyBorder="1"/>
    <xf numFmtId="0" fontId="38" fillId="0" borderId="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0" fontId="0" fillId="0" borderId="0" xfId="0" applyNumberFormat="1"/>
    <xf numFmtId="10" fontId="0" fillId="0" borderId="0" xfId="10" applyNumberFormat="1" applyFont="1" applyFill="1" applyAlignment="1">
      <alignment horizontal="center"/>
    </xf>
    <xf numFmtId="174" fontId="0" fillId="0" borderId="0" xfId="0" applyNumberFormat="1"/>
    <xf numFmtId="173" fontId="0" fillId="0" borderId="0" xfId="10" applyNumberFormat="1" applyFont="1" applyFill="1" applyAlignment="1">
      <alignment horizontal="center"/>
    </xf>
    <xf numFmtId="10" fontId="0" fillId="0" borderId="0" xfId="10" applyNumberFormat="1" applyFont="1" applyFill="1" applyAlignment="1">
      <alignment horizontal="center" vertical="center"/>
    </xf>
    <xf numFmtId="10" fontId="0" fillId="0" borderId="0" xfId="0" applyNumberFormat="1" applyAlignment="1">
      <alignment horizontal="center"/>
    </xf>
    <xf numFmtId="175" fontId="0" fillId="0" borderId="0" xfId="0" applyNumberFormat="1"/>
    <xf numFmtId="0" fontId="38" fillId="0" borderId="23" xfId="0" applyFont="1" applyBorder="1" applyAlignment="1">
      <alignment horizontal="right"/>
    </xf>
    <xf numFmtId="0" fontId="43" fillId="0" borderId="0" xfId="0" applyFont="1" applyAlignment="1">
      <alignment horizontal="center" vertical="center"/>
    </xf>
    <xf numFmtId="164" fontId="3" fillId="3" borderId="1" xfId="1" applyNumberFormat="1" applyFont="1" applyFill="1" applyBorder="1"/>
    <xf numFmtId="0" fontId="35" fillId="12" borderId="23" xfId="0" applyFont="1" applyFill="1" applyBorder="1" applyAlignment="1">
      <alignment horizontal="center" vertical="center" wrapText="1"/>
    </xf>
    <xf numFmtId="0" fontId="48" fillId="12" borderId="6" xfId="0" applyFont="1" applyFill="1" applyBorder="1" applyAlignment="1">
      <alignment horizontal="center" vertical="center" wrapText="1"/>
    </xf>
    <xf numFmtId="0" fontId="35" fillId="12" borderId="6" xfId="0" applyFont="1" applyFill="1" applyBorder="1" applyAlignment="1">
      <alignment horizontal="center" vertical="center"/>
    </xf>
    <xf numFmtId="0" fontId="49" fillId="12" borderId="12" xfId="0" applyFont="1" applyFill="1" applyBorder="1" applyAlignment="1">
      <alignment horizontal="center" vertical="center"/>
    </xf>
    <xf numFmtId="0" fontId="49" fillId="12" borderId="6" xfId="0" applyFont="1" applyFill="1" applyBorder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horizontal="right"/>
    </xf>
    <xf numFmtId="0" fontId="4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44" fillId="0" borderId="0" xfId="0" applyNumberFormat="1" applyFont="1" applyAlignment="1">
      <alignment horizontal="center" vertical="center"/>
    </xf>
    <xf numFmtId="0" fontId="49" fillId="12" borderId="26" xfId="0" applyFont="1" applyFill="1" applyBorder="1" applyAlignment="1">
      <alignment horizontal="center" vertical="center"/>
    </xf>
    <xf numFmtId="0" fontId="49" fillId="12" borderId="37" xfId="0" applyFont="1" applyFill="1" applyBorder="1" applyAlignment="1">
      <alignment horizontal="center" vertical="center"/>
    </xf>
    <xf numFmtId="0" fontId="49" fillId="12" borderId="31" xfId="0" applyFont="1" applyFill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/>
    </xf>
    <xf numFmtId="4" fontId="2" fillId="0" borderId="32" xfId="0" applyNumberFormat="1" applyFont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39" xfId="0" applyNumberFormat="1" applyFont="1" applyBorder="1" applyAlignment="1">
      <alignment horizontal="center"/>
    </xf>
    <xf numFmtId="4" fontId="2" fillId="0" borderId="22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 vertical="center" wrapText="1"/>
    </xf>
    <xf numFmtId="0" fontId="50" fillId="0" borderId="41" xfId="0" applyFont="1" applyBorder="1" applyAlignment="1">
      <alignment horizontal="center" vertical="center"/>
    </xf>
    <xf numFmtId="0" fontId="50" fillId="0" borderId="49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50" fillId="0" borderId="50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50" fillId="0" borderId="51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  <xf numFmtId="0" fontId="45" fillId="0" borderId="50" xfId="0" applyFont="1" applyBorder="1" applyAlignment="1">
      <alignment horizontal="center" vertical="center"/>
    </xf>
    <xf numFmtId="0" fontId="50" fillId="0" borderId="43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4" fontId="2" fillId="0" borderId="27" xfId="0" applyNumberFormat="1" applyFont="1" applyBorder="1" applyAlignment="1">
      <alignment horizontal="center" wrapText="1"/>
    </xf>
    <xf numFmtId="3" fontId="2" fillId="0" borderId="27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0" fontId="38" fillId="0" borderId="53" xfId="8" applyFont="1" applyBorder="1"/>
    <xf numFmtId="0" fontId="38" fillId="0" borderId="0" xfId="8" applyFont="1"/>
    <xf numFmtId="4" fontId="44" fillId="0" borderId="0" xfId="0" applyNumberFormat="1" applyFont="1" applyAlignment="1">
      <alignment horizontal="center"/>
    </xf>
    <xf numFmtId="4" fontId="49" fillId="0" borderId="24" xfId="0" applyNumberFormat="1" applyFont="1" applyBorder="1" applyAlignment="1">
      <alignment horizontal="center"/>
    </xf>
    <xf numFmtId="4" fontId="49" fillId="0" borderId="23" xfId="0" applyNumberFormat="1" applyFont="1" applyBorder="1" applyAlignment="1">
      <alignment horizontal="center"/>
    </xf>
    <xf numFmtId="4" fontId="49" fillId="13" borderId="38" xfId="0" applyNumberFormat="1" applyFont="1" applyFill="1" applyBorder="1" applyAlignment="1">
      <alignment horizontal="center"/>
    </xf>
    <xf numFmtId="3" fontId="49" fillId="0" borderId="35" xfId="0" applyNumberFormat="1" applyFont="1" applyBorder="1" applyAlignment="1">
      <alignment horizontal="center"/>
    </xf>
    <xf numFmtId="3" fontId="49" fillId="0" borderId="15" xfId="0" applyNumberFormat="1" applyFont="1" applyBorder="1" applyAlignment="1">
      <alignment horizontal="center"/>
    </xf>
    <xf numFmtId="0" fontId="36" fillId="0" borderId="0" xfId="5" applyFont="1"/>
    <xf numFmtId="0" fontId="36" fillId="0" borderId="1" xfId="5" applyFont="1" applyBorder="1"/>
    <xf numFmtId="0" fontId="35" fillId="0" borderId="1" xfId="5" applyFont="1" applyBorder="1"/>
    <xf numFmtId="0" fontId="35" fillId="3" borderId="1" xfId="5" applyFont="1" applyFill="1" applyBorder="1"/>
    <xf numFmtId="0" fontId="36" fillId="3" borderId="1" xfId="5" applyFont="1" applyFill="1" applyBorder="1"/>
    <xf numFmtId="164" fontId="36" fillId="10" borderId="1" xfId="5" applyNumberFormat="1" applyFont="1" applyFill="1" applyBorder="1"/>
    <xf numFmtId="164" fontId="36" fillId="0" borderId="1" xfId="5" applyNumberFormat="1" applyFont="1" applyBorder="1"/>
    <xf numFmtId="3" fontId="36" fillId="0" borderId="1" xfId="0" applyNumberFormat="1" applyFont="1" applyBorder="1"/>
    <xf numFmtId="164" fontId="35" fillId="10" borderId="1" xfId="5" applyNumberFormat="1" applyFont="1" applyFill="1" applyBorder="1"/>
    <xf numFmtId="164" fontId="35" fillId="0" borderId="1" xfId="5" applyNumberFormat="1" applyFont="1" applyBorder="1"/>
    <xf numFmtId="0" fontId="51" fillId="0" borderId="1" xfId="5" applyFont="1" applyBorder="1"/>
    <xf numFmtId="0" fontId="51" fillId="3" borderId="1" xfId="5" applyFont="1" applyFill="1" applyBorder="1"/>
    <xf numFmtId="0" fontId="46" fillId="3" borderId="1" xfId="5" applyFont="1" applyFill="1" applyBorder="1"/>
    <xf numFmtId="4" fontId="3" fillId="0" borderId="4" xfId="0" applyNumberFormat="1" applyFont="1" applyBorder="1" applyAlignment="1">
      <alignment horizontal="center"/>
    </xf>
    <xf numFmtId="3" fontId="2" fillId="0" borderId="39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40" xfId="0" applyNumberFormat="1" applyFont="1" applyBorder="1" applyAlignment="1">
      <alignment horizontal="center"/>
    </xf>
    <xf numFmtId="3" fontId="25" fillId="10" borderId="25" xfId="0" applyNumberFormat="1" applyFont="1" applyFill="1" applyBorder="1" applyAlignment="1">
      <alignment horizontal="center" vertical="center" wrapText="1"/>
    </xf>
    <xf numFmtId="3" fontId="25" fillId="10" borderId="28" xfId="0" applyNumberFormat="1" applyFont="1" applyFill="1" applyBorder="1" applyAlignment="1">
      <alignment horizontal="center" vertical="center" wrapText="1"/>
    </xf>
    <xf numFmtId="3" fontId="25" fillId="10" borderId="30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/>
    </xf>
    <xf numFmtId="0" fontId="7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26" fillId="9" borderId="4" xfId="0" applyFont="1" applyFill="1" applyBorder="1" applyAlignment="1">
      <alignment horizontal="left" vertical="center" wrapText="1"/>
    </xf>
    <xf numFmtId="0" fontId="25" fillId="9" borderId="20" xfId="0" applyFont="1" applyFill="1" applyBorder="1" applyAlignment="1">
      <alignment vertical="center"/>
    </xf>
    <xf numFmtId="0" fontId="25" fillId="9" borderId="7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6" fillId="8" borderId="4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/>
    </xf>
    <xf numFmtId="0" fontId="7" fillId="9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left" vertical="center" wrapText="1"/>
    </xf>
    <xf numFmtId="0" fontId="25" fillId="9" borderId="1" xfId="0" applyFont="1" applyFill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6" fillId="0" borderId="5" xfId="1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4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9" fillId="0" borderId="43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9" fillId="12" borderId="10" xfId="0" applyFont="1" applyFill="1" applyBorder="1" applyAlignment="1">
      <alignment horizontal="center" vertical="center"/>
    </xf>
    <xf numFmtId="0" fontId="49" fillId="12" borderId="12" xfId="0" applyFont="1" applyFill="1" applyBorder="1" applyAlignment="1">
      <alignment horizontal="center" vertical="center"/>
    </xf>
    <xf numFmtId="0" fontId="49" fillId="12" borderId="11" xfId="0" applyFont="1" applyFill="1" applyBorder="1" applyAlignment="1">
      <alignment horizontal="center" vertical="center"/>
    </xf>
    <xf numFmtId="0" fontId="49" fillId="12" borderId="15" xfId="0" applyFont="1" applyFill="1" applyBorder="1" applyAlignment="1">
      <alignment horizontal="center" vertical="center"/>
    </xf>
    <xf numFmtId="0" fontId="49" fillId="12" borderId="16" xfId="0" applyFont="1" applyFill="1" applyBorder="1" applyAlignment="1">
      <alignment horizontal="center" vertical="center"/>
    </xf>
    <xf numFmtId="0" fontId="49" fillId="12" borderId="17" xfId="0" applyFont="1" applyFill="1" applyBorder="1" applyAlignment="1">
      <alignment horizontal="center" vertical="center"/>
    </xf>
    <xf numFmtId="0" fontId="49" fillId="12" borderId="13" xfId="0" applyFont="1" applyFill="1" applyBorder="1" applyAlignment="1">
      <alignment horizontal="center" vertical="center"/>
    </xf>
    <xf numFmtId="0" fontId="47" fillId="12" borderId="10" xfId="0" applyFont="1" applyFill="1" applyBorder="1" applyAlignment="1">
      <alignment horizontal="center" vertical="center" wrapText="1"/>
    </xf>
    <xf numFmtId="0" fontId="47" fillId="12" borderId="11" xfId="0" applyFont="1" applyFill="1" applyBorder="1" applyAlignment="1">
      <alignment horizontal="center" vertical="center" wrapText="1"/>
    </xf>
    <xf numFmtId="0" fontId="47" fillId="12" borderId="13" xfId="0" applyFont="1" applyFill="1" applyBorder="1" applyAlignment="1">
      <alignment horizontal="center" vertical="center" wrapText="1"/>
    </xf>
    <xf numFmtId="0" fontId="47" fillId="12" borderId="14" xfId="0" applyFont="1" applyFill="1" applyBorder="1" applyAlignment="1">
      <alignment horizontal="center" vertical="center" wrapText="1"/>
    </xf>
    <xf numFmtId="0" fontId="47" fillId="12" borderId="44" xfId="0" applyFont="1" applyFill="1" applyBorder="1" applyAlignment="1">
      <alignment horizontal="center" vertical="center" wrapText="1"/>
    </xf>
    <xf numFmtId="0" fontId="47" fillId="12" borderId="52" xfId="0" applyFont="1" applyFill="1" applyBorder="1" applyAlignment="1">
      <alignment horizontal="center" vertical="center" wrapText="1"/>
    </xf>
    <xf numFmtId="0" fontId="49" fillId="12" borderId="26" xfId="0" applyFont="1" applyFill="1" applyBorder="1" applyAlignment="1">
      <alignment horizontal="center" vertical="center"/>
    </xf>
    <xf numFmtId="0" fontId="49" fillId="12" borderId="38" xfId="0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46" xfId="0" applyFont="1" applyBorder="1" applyAlignment="1">
      <alignment horizontal="center" vertical="center"/>
    </xf>
    <xf numFmtId="0" fontId="40" fillId="0" borderId="10" xfId="0" applyFont="1" applyBorder="1" applyAlignment="1">
      <alignment horizontal="left" vertical="center"/>
    </xf>
    <xf numFmtId="0" fontId="40" fillId="0" borderId="12" xfId="0" applyFont="1" applyBorder="1" applyAlignment="1">
      <alignment horizontal="left" vertical="center"/>
    </xf>
    <xf numFmtId="0" fontId="40" fillId="0" borderId="11" xfId="0" applyFont="1" applyBorder="1" applyAlignment="1">
      <alignment horizontal="left" vertical="center"/>
    </xf>
    <xf numFmtId="0" fontId="40" fillId="0" borderId="13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14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0" fontId="40" fillId="0" borderId="16" xfId="0" applyFont="1" applyBorder="1" applyAlignment="1">
      <alignment horizontal="left" vertical="center"/>
    </xf>
    <xf numFmtId="0" fontId="40" fillId="0" borderId="17" xfId="0" applyFont="1" applyBorder="1" applyAlignment="1">
      <alignment horizontal="left" vertical="center"/>
    </xf>
    <xf numFmtId="0" fontId="41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wrapText="1"/>
    </xf>
    <xf numFmtId="0" fontId="49" fillId="0" borderId="8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39" fillId="12" borderId="24" xfId="0" applyFont="1" applyFill="1" applyBorder="1" applyAlignment="1">
      <alignment horizontal="center"/>
    </xf>
    <xf numFmtId="0" fontId="39" fillId="12" borderId="36" xfId="0" applyFont="1" applyFill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52" fillId="0" borderId="0" xfId="0" applyFont="1"/>
    <xf numFmtId="0" fontId="53" fillId="0" borderId="0" xfId="0" applyFont="1" applyAlignment="1">
      <alignment horizontal="right"/>
    </xf>
    <xf numFmtId="0" fontId="53" fillId="0" borderId="0" xfId="0" applyFont="1" applyAlignment="1">
      <alignment horizontal="center"/>
    </xf>
    <xf numFmtId="0" fontId="53" fillId="0" borderId="0" xfId="0" applyFont="1"/>
    <xf numFmtId="167" fontId="54" fillId="0" borderId="0" xfId="0" applyNumberFormat="1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3" fontId="53" fillId="0" borderId="0" xfId="0" applyNumberFormat="1" applyFont="1"/>
  </cellXfs>
  <cellStyles count="11">
    <cellStyle name="Čiarka 2" xfId="7" xr:uid="{C451EC8A-85FD-47B5-A6B8-CC98396826EB}"/>
    <cellStyle name="Mena 2" xfId="6" xr:uid="{9871A56F-806B-40E2-ADD4-71FAED70D471}"/>
    <cellStyle name="Normal 10" xfId="4" xr:uid="{00000000-0005-0000-0000-000000000000}"/>
    <cellStyle name="Normal 9" xfId="9" xr:uid="{99B219D4-86C5-4FD8-AEC4-273C16E544AB}"/>
    <cellStyle name="Normálna" xfId="0" builtinId="0"/>
    <cellStyle name="Normálna 2" xfId="3" xr:uid="{00000000-0005-0000-0000-000002000000}"/>
    <cellStyle name="Normálna 2 2" xfId="8" xr:uid="{3B3A2707-C9D0-4474-8475-2A11E4B2974B}"/>
    <cellStyle name="normálne 2" xfId="1" xr:uid="{00000000-0005-0000-0000-000003000000}"/>
    <cellStyle name="normálne 2 2" xfId="5" xr:uid="{2EDF7384-EE4E-44B0-91CD-07F12B9516E8}"/>
    <cellStyle name="Percentá" xfId="2" builtinId="5"/>
    <cellStyle name="Percentá 2" xfId="10" xr:uid="{922036D8-7086-4F2D-9705-03E6C38D2076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CC"/>
      <color rgb="FF3399FF"/>
      <color rgb="FFFFFF66"/>
      <color rgb="FFFFFF00"/>
      <color rgb="FF99FFCC"/>
      <color rgb="FFCCFF33"/>
      <color rgb="FFFFCC66"/>
      <color rgb="FF99FF33"/>
      <color rgb="FFFC8174"/>
      <color rgb="FFFED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23</xdr:row>
      <xdr:rowOff>57151</xdr:rowOff>
    </xdr:from>
    <xdr:to>
      <xdr:col>7</xdr:col>
      <xdr:colOff>523874</xdr:colOff>
      <xdr:row>35</xdr:row>
      <xdr:rowOff>85725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76224" y="3057526"/>
          <a:ext cx="6829425" cy="1743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2000" b="1">
              <a:latin typeface="Arial" panose="020B0604020202020204" pitchFamily="34" charset="0"/>
              <a:cs typeface="Arial" panose="020B0604020202020204" pitchFamily="34" charset="0"/>
            </a:rPr>
            <a:t>V prípade,</a:t>
          </a:r>
          <a:r>
            <a:rPr lang="sk-SK" sz="2000" b="1" baseline="0">
              <a:latin typeface="Arial" panose="020B0604020202020204" pitchFamily="34" charset="0"/>
              <a:cs typeface="Arial" panose="020B0604020202020204" pitchFamily="34" charset="0"/>
            </a:rPr>
            <a:t> že hodnotená investícia v oblasti železničnej infraštruktúry spôsobí "modal split", t. j. presun dopravných výkonov z cesty na železnicu, pre vyčíslenie dopadu sa primerane použijú vzorové hárky zo súboru Príloha_CBA_Stand_Tab_Cesty.xlsx</a:t>
          </a:r>
          <a:endParaRPr lang="sk-SK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5050"/>
  </sheetPr>
  <dimension ref="B1:DS345"/>
  <sheetViews>
    <sheetView tabSelected="1" zoomScaleNormal="100" workbookViewId="0"/>
  </sheetViews>
  <sheetFormatPr defaultColWidth="6.88671875" defaultRowHeight="10.199999999999999" x14ac:dyDescent="0.2"/>
  <cols>
    <col min="1" max="1" width="2.6640625" style="2" customWidth="1"/>
    <col min="2" max="2" width="50.33203125" style="2" customWidth="1"/>
    <col min="3" max="9" width="13.6640625" style="2" customWidth="1"/>
    <col min="10" max="43" width="7.6640625" style="2" customWidth="1"/>
    <col min="44" max="16384" width="6.88671875" style="2"/>
  </cols>
  <sheetData>
    <row r="1" spans="2:8" ht="10.8" thickBot="1" x14ac:dyDescent="0.25"/>
    <row r="2" spans="2:8" x14ac:dyDescent="0.2">
      <c r="B2" s="68" t="s">
        <v>2</v>
      </c>
      <c r="C2" s="69"/>
      <c r="D2" s="69"/>
      <c r="E2" s="69"/>
      <c r="F2" s="69"/>
      <c r="G2" s="69"/>
      <c r="H2" s="70"/>
    </row>
    <row r="3" spans="2:8" x14ac:dyDescent="0.2">
      <c r="B3" s="71" t="s">
        <v>601</v>
      </c>
      <c r="C3" s="72"/>
      <c r="D3" s="72"/>
      <c r="E3" s="72"/>
      <c r="F3" s="47"/>
      <c r="G3" s="72"/>
      <c r="H3" s="73"/>
    </row>
    <row r="4" spans="2:8" x14ac:dyDescent="0.2">
      <c r="B4" s="71" t="s">
        <v>633</v>
      </c>
      <c r="C4" s="72"/>
      <c r="D4" s="72"/>
      <c r="E4" s="72"/>
      <c r="F4" s="72"/>
      <c r="H4" s="73"/>
    </row>
    <row r="5" spans="2:8" x14ac:dyDescent="0.2">
      <c r="B5" s="71" t="s">
        <v>107</v>
      </c>
      <c r="C5" s="72"/>
      <c r="D5" s="72"/>
      <c r="E5" s="72"/>
      <c r="F5" s="72"/>
      <c r="G5" s="72"/>
      <c r="H5" s="73"/>
    </row>
    <row r="6" spans="2:8" ht="10.8" thickBot="1" x14ac:dyDescent="0.25">
      <c r="B6" s="74" t="s">
        <v>600</v>
      </c>
      <c r="C6" s="75"/>
      <c r="D6" s="75"/>
      <c r="E6" s="75"/>
      <c r="F6" s="75"/>
      <c r="G6" s="75"/>
      <c r="H6" s="76"/>
    </row>
    <row r="8" spans="2:8" ht="17.25" customHeight="1" x14ac:dyDescent="0.2">
      <c r="B8" s="374" t="s">
        <v>61</v>
      </c>
      <c r="C8" s="374"/>
    </row>
    <row r="9" spans="2:8" x14ac:dyDescent="0.2">
      <c r="B9" s="33" t="s">
        <v>3</v>
      </c>
      <c r="C9" s="48">
        <v>0.04</v>
      </c>
    </row>
    <row r="10" spans="2:8" x14ac:dyDescent="0.2">
      <c r="B10" s="3" t="s">
        <v>4</v>
      </c>
      <c r="C10" s="49">
        <v>0.05</v>
      </c>
    </row>
    <row r="11" spans="2:8" x14ac:dyDescent="0.2">
      <c r="B11" s="3" t="s">
        <v>5</v>
      </c>
      <c r="C11" s="18">
        <f>C13</f>
        <v>2024</v>
      </c>
      <c r="D11" s="2" t="s">
        <v>8</v>
      </c>
    </row>
    <row r="12" spans="2:8" x14ac:dyDescent="0.2">
      <c r="B12" s="3" t="s">
        <v>284</v>
      </c>
      <c r="C12" s="50">
        <v>30</v>
      </c>
    </row>
    <row r="13" spans="2:8" x14ac:dyDescent="0.2">
      <c r="B13" s="3" t="s">
        <v>635</v>
      </c>
      <c r="C13" s="144">
        <v>2024</v>
      </c>
      <c r="D13" s="2" t="s">
        <v>285</v>
      </c>
    </row>
    <row r="14" spans="2:8" x14ac:dyDescent="0.2">
      <c r="B14" s="3" t="s">
        <v>286</v>
      </c>
      <c r="C14" s="144">
        <v>2027</v>
      </c>
      <c r="D14" s="424" t="s">
        <v>598</v>
      </c>
      <c r="E14" s="425">
        <f>C14+1</f>
        <v>2028</v>
      </c>
      <c r="F14" s="426" t="s">
        <v>599</v>
      </c>
    </row>
    <row r="15" spans="2:8" x14ac:dyDescent="0.2">
      <c r="B15" s="3" t="s">
        <v>636</v>
      </c>
      <c r="C15" s="144">
        <v>2026</v>
      </c>
      <c r="F15" s="423" t="s">
        <v>604</v>
      </c>
    </row>
    <row r="16" spans="2:8" x14ac:dyDescent="0.2">
      <c r="B16" s="3" t="s">
        <v>287</v>
      </c>
      <c r="C16" s="18">
        <f>C13+C12-1</f>
        <v>2053</v>
      </c>
    </row>
    <row r="17" spans="2:16" x14ac:dyDescent="0.2">
      <c r="B17" s="3" t="s">
        <v>6</v>
      </c>
      <c r="C17" s="50" t="s">
        <v>0</v>
      </c>
    </row>
    <row r="20" spans="2:16" ht="17.25" customHeight="1" x14ac:dyDescent="0.2">
      <c r="B20" s="179" t="s">
        <v>91</v>
      </c>
      <c r="C20" s="164">
        <v>2010</v>
      </c>
      <c r="D20" s="164">
        <v>2011</v>
      </c>
      <c r="E20" s="164">
        <v>2012</v>
      </c>
      <c r="F20" s="164">
        <v>2013</v>
      </c>
      <c r="G20" s="164">
        <v>2014</v>
      </c>
      <c r="H20" s="165">
        <v>2015</v>
      </c>
      <c r="I20" s="165">
        <v>2016</v>
      </c>
      <c r="J20" s="165">
        <v>2017</v>
      </c>
      <c r="K20" s="165">
        <v>2018</v>
      </c>
      <c r="L20" s="165">
        <v>2019</v>
      </c>
      <c r="M20" s="165">
        <v>2020</v>
      </c>
      <c r="N20" s="165">
        <v>2021</v>
      </c>
      <c r="O20" s="165">
        <v>2022</v>
      </c>
      <c r="P20" s="165">
        <v>2023</v>
      </c>
    </row>
    <row r="21" spans="2:16" x14ac:dyDescent="0.2">
      <c r="B21" s="50" t="s">
        <v>92</v>
      </c>
      <c r="C21" s="79">
        <v>0.01</v>
      </c>
      <c r="D21" s="79">
        <v>3.9E-2</v>
      </c>
      <c r="E21" s="79">
        <v>3.5999999999999997E-2</v>
      </c>
      <c r="F21" s="79">
        <v>1.4E-2</v>
      </c>
      <c r="G21" s="79">
        <v>-1E-3</v>
      </c>
      <c r="H21" s="80">
        <v>-3.0000000000000001E-3</v>
      </c>
      <c r="I21" s="80">
        <v>-5.0000000000000001E-3</v>
      </c>
      <c r="J21" s="80">
        <v>1.2999999999999999E-2</v>
      </c>
      <c r="K21" s="80">
        <v>2.5000000000000001E-2</v>
      </c>
      <c r="L21" s="80">
        <v>2.7E-2</v>
      </c>
      <c r="M21" s="80">
        <v>1.9E-2</v>
      </c>
      <c r="N21" s="80">
        <v>1.2E-2</v>
      </c>
      <c r="O21" s="246">
        <v>0.128</v>
      </c>
      <c r="P21" s="246">
        <v>0.105</v>
      </c>
    </row>
    <row r="22" spans="2:16" x14ac:dyDescent="0.2">
      <c r="B22" s="46" t="s">
        <v>108</v>
      </c>
      <c r="C22" s="51"/>
      <c r="D22" s="51"/>
      <c r="E22" s="52"/>
      <c r="F22" s="52"/>
      <c r="G22" s="52"/>
      <c r="H22" s="53"/>
      <c r="I22" s="53"/>
    </row>
    <row r="23" spans="2:16" x14ac:dyDescent="0.2">
      <c r="B23" s="51"/>
      <c r="C23" s="51"/>
      <c r="D23" s="51"/>
      <c r="E23" s="52"/>
      <c r="F23" s="52"/>
      <c r="G23" s="52"/>
      <c r="H23" s="53"/>
      <c r="I23" s="53"/>
    </row>
    <row r="24" spans="2:16" ht="17.25" customHeight="1" x14ac:dyDescent="0.2">
      <c r="B24" s="375" t="s">
        <v>93</v>
      </c>
      <c r="C24" s="375"/>
      <c r="D24" s="51"/>
      <c r="E24" s="52"/>
      <c r="F24" s="52"/>
      <c r="G24" s="52"/>
      <c r="H24" s="53"/>
      <c r="I24" s="53"/>
    </row>
    <row r="25" spans="2:16" x14ac:dyDescent="0.2">
      <c r="B25" s="50" t="s">
        <v>109</v>
      </c>
      <c r="C25" s="81">
        <f>1/(1+N21)</f>
        <v>0.98814229249011853</v>
      </c>
      <c r="D25" s="51"/>
      <c r="E25" s="52"/>
      <c r="F25" s="52"/>
      <c r="G25" s="52"/>
      <c r="H25" s="53"/>
      <c r="I25" s="53"/>
    </row>
    <row r="26" spans="2:16" x14ac:dyDescent="0.2">
      <c r="B26" s="50" t="s">
        <v>110</v>
      </c>
      <c r="C26" s="81">
        <f>C25/(1+M21)</f>
        <v>0.96971765700698587</v>
      </c>
      <c r="D26" s="51"/>
      <c r="E26" s="52"/>
      <c r="F26" s="52"/>
      <c r="G26" s="52"/>
      <c r="H26" s="53"/>
      <c r="I26" s="53"/>
    </row>
    <row r="27" spans="2:16" x14ac:dyDescent="0.2">
      <c r="B27" s="50" t="s">
        <v>111</v>
      </c>
      <c r="C27" s="81">
        <f>C26/(1+L21)</f>
        <v>0.94422361928625698</v>
      </c>
      <c r="D27" s="51"/>
      <c r="E27" s="52"/>
      <c r="F27" s="52"/>
      <c r="G27" s="52"/>
      <c r="H27" s="53"/>
      <c r="I27" s="53"/>
    </row>
    <row r="28" spans="2:16" x14ac:dyDescent="0.2">
      <c r="B28" s="50" t="s">
        <v>112</v>
      </c>
      <c r="C28" s="81">
        <f>C27/(1+K21)</f>
        <v>0.92119377491342147</v>
      </c>
      <c r="D28" s="51"/>
      <c r="E28" s="52"/>
      <c r="F28" s="52"/>
      <c r="G28" s="52"/>
      <c r="H28" s="53"/>
      <c r="I28" s="53"/>
    </row>
    <row r="29" spans="2:16" x14ac:dyDescent="0.2">
      <c r="B29" s="50" t="s">
        <v>113</v>
      </c>
      <c r="C29" s="81">
        <f>C28/(1+J21)</f>
        <v>0.90937193969735597</v>
      </c>
      <c r="D29" s="51"/>
      <c r="E29" s="52"/>
      <c r="F29" s="52"/>
      <c r="G29" s="52"/>
      <c r="H29" s="53"/>
      <c r="I29" s="53"/>
    </row>
    <row r="30" spans="2:16" x14ac:dyDescent="0.2">
      <c r="B30" s="50" t="s">
        <v>114</v>
      </c>
      <c r="C30" s="81">
        <f>C29/(1+I21)</f>
        <v>0.91394164793704114</v>
      </c>
      <c r="D30" s="51"/>
      <c r="E30" s="52"/>
      <c r="F30" s="52"/>
      <c r="G30" s="52"/>
      <c r="H30" s="53"/>
      <c r="I30" s="53"/>
    </row>
    <row r="31" spans="2:16" x14ac:dyDescent="0.2">
      <c r="B31" s="50" t="s">
        <v>115</v>
      </c>
      <c r="C31" s="81">
        <f>C30/(1+H21)</f>
        <v>0.91669172310636027</v>
      </c>
      <c r="D31" s="51"/>
      <c r="E31" s="52"/>
      <c r="F31" s="52"/>
      <c r="G31" s="52"/>
      <c r="H31" s="53"/>
      <c r="I31" s="53"/>
    </row>
    <row r="32" spans="2:16" x14ac:dyDescent="0.2">
      <c r="B32" s="50" t="s">
        <v>116</v>
      </c>
      <c r="C32" s="81">
        <f>C31/(1+G21)</f>
        <v>0.91760933243879905</v>
      </c>
      <c r="D32" s="51"/>
      <c r="E32" s="52"/>
      <c r="F32" s="52"/>
      <c r="G32" s="52"/>
      <c r="H32" s="53"/>
      <c r="I32" s="53"/>
    </row>
    <row r="33" spans="2:42" x14ac:dyDescent="0.2">
      <c r="B33" s="50" t="s">
        <v>117</v>
      </c>
      <c r="C33" s="81">
        <f>C32/(1+F21)</f>
        <v>0.90494017005798721</v>
      </c>
      <c r="D33" s="51"/>
      <c r="E33" s="52"/>
      <c r="F33" s="52"/>
      <c r="G33" s="52"/>
      <c r="H33" s="53"/>
      <c r="I33" s="53"/>
    </row>
    <row r="34" spans="2:42" x14ac:dyDescent="0.2">
      <c r="B34" s="50" t="s">
        <v>118</v>
      </c>
      <c r="C34" s="81">
        <f>C33/(1+E21)</f>
        <v>0.8734943726428448</v>
      </c>
      <c r="D34" s="51"/>
      <c r="E34" s="52"/>
      <c r="F34" s="52"/>
      <c r="G34" s="52"/>
      <c r="H34" s="53"/>
      <c r="I34" s="53"/>
    </row>
    <row r="35" spans="2:42" x14ac:dyDescent="0.2">
      <c r="B35" s="50" t="s">
        <v>119</v>
      </c>
      <c r="C35" s="81">
        <f>C34/(1+D21)</f>
        <v>0.84070680716346957</v>
      </c>
      <c r="D35" s="51"/>
      <c r="E35" s="52"/>
      <c r="F35" s="52"/>
      <c r="G35" s="52"/>
      <c r="H35" s="53"/>
      <c r="I35" s="53"/>
    </row>
    <row r="36" spans="2:42" x14ac:dyDescent="0.2">
      <c r="B36" s="50" t="s">
        <v>120</v>
      </c>
      <c r="C36" s="81">
        <f>C35/(1+C21)</f>
        <v>0.83238297738957379</v>
      </c>
      <c r="D36" s="51"/>
      <c r="E36" s="52"/>
      <c r="F36" s="52"/>
      <c r="G36" s="52"/>
      <c r="H36" s="53"/>
      <c r="I36" s="53"/>
    </row>
    <row r="38" spans="2:42" x14ac:dyDescent="0.2">
      <c r="B38" s="374" t="s">
        <v>121</v>
      </c>
      <c r="C38" s="166"/>
      <c r="D38" s="167">
        <v>2022</v>
      </c>
      <c r="E38" s="167">
        <v>2023</v>
      </c>
      <c r="F38" s="167">
        <v>2024</v>
      </c>
      <c r="G38" s="167">
        <v>2025</v>
      </c>
      <c r="H38" s="167">
        <v>2026</v>
      </c>
      <c r="I38" s="167">
        <v>2027</v>
      </c>
      <c r="J38" s="167">
        <v>2028</v>
      </c>
      <c r="K38" s="167">
        <v>2029</v>
      </c>
      <c r="L38" s="167">
        <v>2030</v>
      </c>
      <c r="M38" s="167">
        <v>2031</v>
      </c>
      <c r="N38" s="167">
        <v>2032</v>
      </c>
      <c r="O38" s="167">
        <v>2033</v>
      </c>
      <c r="P38" s="167">
        <v>2034</v>
      </c>
      <c r="Q38" s="167">
        <v>2035</v>
      </c>
      <c r="R38" s="167">
        <v>2036</v>
      </c>
      <c r="S38" s="167">
        <v>2037</v>
      </c>
      <c r="T38" s="167">
        <v>2038</v>
      </c>
      <c r="U38" s="167">
        <v>2039</v>
      </c>
      <c r="V38" s="167">
        <v>2040</v>
      </c>
      <c r="W38" s="167">
        <v>2041</v>
      </c>
      <c r="X38" s="167">
        <v>2042</v>
      </c>
      <c r="Y38" s="167">
        <v>2043</v>
      </c>
      <c r="Z38" s="167">
        <v>2044</v>
      </c>
      <c r="AA38" s="167">
        <v>2045</v>
      </c>
      <c r="AB38" s="167">
        <v>2046</v>
      </c>
      <c r="AC38" s="167">
        <v>2047</v>
      </c>
      <c r="AD38" s="167">
        <v>2048</v>
      </c>
      <c r="AE38" s="167">
        <v>2049</v>
      </c>
      <c r="AF38" s="167">
        <v>2050</v>
      </c>
      <c r="AG38" s="167">
        <v>2051</v>
      </c>
      <c r="AH38" s="167">
        <v>2052</v>
      </c>
      <c r="AI38" s="167">
        <v>2053</v>
      </c>
      <c r="AJ38" s="167">
        <v>2054</v>
      </c>
      <c r="AK38" s="167">
        <v>2055</v>
      </c>
      <c r="AL38" s="167">
        <v>2056</v>
      </c>
      <c r="AM38" s="167">
        <v>2057</v>
      </c>
      <c r="AN38" s="167">
        <v>2058</v>
      </c>
      <c r="AO38" s="167">
        <v>2059</v>
      </c>
      <c r="AP38" s="167">
        <v>2060</v>
      </c>
    </row>
    <row r="39" spans="2:42" x14ac:dyDescent="0.2">
      <c r="B39" s="374" t="s">
        <v>48</v>
      </c>
      <c r="C39" s="3"/>
      <c r="D39" s="100">
        <v>3.9E-2</v>
      </c>
      <c r="E39" s="100">
        <v>2.5000000000000001E-2</v>
      </c>
      <c r="F39" s="100">
        <v>7.0000000000000001E-3</v>
      </c>
      <c r="G39" s="100">
        <v>1.7000000000000001E-2</v>
      </c>
      <c r="H39" s="100">
        <v>1.7000000000000001E-2</v>
      </c>
      <c r="I39" s="100">
        <v>1.7000000000000001E-2</v>
      </c>
      <c r="J39" s="100">
        <v>1.7000000000000001E-2</v>
      </c>
      <c r="K39" s="100">
        <v>1.7000000000000001E-2</v>
      </c>
      <c r="L39" s="100">
        <v>1.7000000000000001E-2</v>
      </c>
      <c r="M39" s="100">
        <v>1.2E-2</v>
      </c>
      <c r="N39" s="100">
        <v>1.2E-2</v>
      </c>
      <c r="O39" s="100">
        <v>1.2E-2</v>
      </c>
      <c r="P39" s="100">
        <v>1.2E-2</v>
      </c>
      <c r="Q39" s="100">
        <v>1.2E-2</v>
      </c>
      <c r="R39" s="100">
        <v>1.2E-2</v>
      </c>
      <c r="S39" s="100">
        <v>1.2E-2</v>
      </c>
      <c r="T39" s="100">
        <v>1.2E-2</v>
      </c>
      <c r="U39" s="100">
        <v>1.2E-2</v>
      </c>
      <c r="V39" s="100">
        <v>1.2E-2</v>
      </c>
      <c r="W39" s="100">
        <v>0.01</v>
      </c>
      <c r="X39" s="100">
        <v>0.01</v>
      </c>
      <c r="Y39" s="100">
        <v>0.01</v>
      </c>
      <c r="Z39" s="100">
        <v>0.01</v>
      </c>
      <c r="AA39" s="100">
        <v>0.01</v>
      </c>
      <c r="AB39" s="100">
        <v>0.01</v>
      </c>
      <c r="AC39" s="100">
        <v>0.01</v>
      </c>
      <c r="AD39" s="100">
        <v>0.01</v>
      </c>
      <c r="AE39" s="100">
        <v>0.01</v>
      </c>
      <c r="AF39" s="100">
        <v>0.01</v>
      </c>
      <c r="AG39" s="100">
        <v>1.2999999999999999E-2</v>
      </c>
      <c r="AH39" s="100">
        <v>1.2999999999999999E-2</v>
      </c>
      <c r="AI39" s="100">
        <v>1.2999999999999999E-2</v>
      </c>
      <c r="AJ39" s="100">
        <v>1.2999999999999999E-2</v>
      </c>
      <c r="AK39" s="100">
        <v>1.2999999999999999E-2</v>
      </c>
      <c r="AL39" s="100">
        <v>1.2999999999999999E-2</v>
      </c>
      <c r="AM39" s="100">
        <v>1.2999999999999999E-2</v>
      </c>
      <c r="AN39" s="100">
        <v>1.2999999999999999E-2</v>
      </c>
      <c r="AO39" s="100">
        <v>1.2999999999999999E-2</v>
      </c>
      <c r="AP39" s="100">
        <v>1.2999999999999999E-2</v>
      </c>
    </row>
    <row r="40" spans="2:42" x14ac:dyDescent="0.2">
      <c r="B40" s="1" t="s">
        <v>94</v>
      </c>
    </row>
    <row r="41" spans="2:42" x14ac:dyDescent="0.2">
      <c r="B41" s="1"/>
    </row>
    <row r="42" spans="2:42" ht="25.5" customHeight="1" x14ac:dyDescent="0.2">
      <c r="B42" s="178" t="s">
        <v>361</v>
      </c>
      <c r="C42" s="365" t="s">
        <v>354</v>
      </c>
      <c r="D42" s="365"/>
    </row>
    <row r="43" spans="2:42" ht="25.5" customHeight="1" x14ac:dyDescent="0.2">
      <c r="B43" s="199" t="s">
        <v>353</v>
      </c>
      <c r="C43" s="195" t="s">
        <v>355</v>
      </c>
      <c r="D43" s="195" t="s">
        <v>356</v>
      </c>
    </row>
    <row r="44" spans="2:42" x14ac:dyDescent="0.2">
      <c r="B44" s="169" t="s">
        <v>357</v>
      </c>
      <c r="C44" s="170">
        <v>14738</v>
      </c>
      <c r="D44" s="171">
        <v>16595</v>
      </c>
    </row>
    <row r="45" spans="2:42" x14ac:dyDescent="0.2">
      <c r="B45" s="169" t="s">
        <v>358</v>
      </c>
      <c r="C45" s="170">
        <v>29476</v>
      </c>
      <c r="D45" s="171">
        <v>33190</v>
      </c>
    </row>
    <row r="46" spans="2:42" x14ac:dyDescent="0.2">
      <c r="B46" s="169" t="s">
        <v>359</v>
      </c>
      <c r="C46" s="170">
        <v>7498</v>
      </c>
      <c r="D46" s="171">
        <v>7498</v>
      </c>
    </row>
    <row r="47" spans="2:42" x14ac:dyDescent="0.2">
      <c r="B47" s="169" t="s">
        <v>360</v>
      </c>
      <c r="C47" s="170">
        <v>14996</v>
      </c>
      <c r="D47" s="171">
        <v>14996</v>
      </c>
    </row>
    <row r="48" spans="2:42" x14ac:dyDescent="0.2">
      <c r="B48" s="1" t="s">
        <v>362</v>
      </c>
    </row>
    <row r="49" spans="2:4" x14ac:dyDescent="0.2">
      <c r="B49" s="1"/>
    </row>
    <row r="50" spans="2:4" ht="24.75" customHeight="1" x14ac:dyDescent="0.2">
      <c r="B50" s="175" t="s">
        <v>369</v>
      </c>
      <c r="C50" s="365" t="s">
        <v>364</v>
      </c>
      <c r="D50" s="365"/>
    </row>
    <row r="51" spans="2:4" ht="25.5" customHeight="1" x14ac:dyDescent="0.2">
      <c r="B51" s="199" t="s">
        <v>363</v>
      </c>
      <c r="C51" s="195" t="s">
        <v>355</v>
      </c>
      <c r="D51" s="195" t="s">
        <v>356</v>
      </c>
    </row>
    <row r="52" spans="2:4" x14ac:dyDescent="0.2">
      <c r="B52" s="172" t="s">
        <v>365</v>
      </c>
      <c r="C52" s="173">
        <v>12404</v>
      </c>
      <c r="D52" s="174">
        <v>15137</v>
      </c>
    </row>
    <row r="53" spans="2:4" x14ac:dyDescent="0.2">
      <c r="B53" s="172" t="s">
        <v>366</v>
      </c>
      <c r="C53" s="173">
        <v>7895</v>
      </c>
      <c r="D53" s="174">
        <v>7895</v>
      </c>
    </row>
    <row r="54" spans="2:4" x14ac:dyDescent="0.2">
      <c r="B54" s="1" t="s">
        <v>367</v>
      </c>
    </row>
    <row r="55" spans="2:4" x14ac:dyDescent="0.2">
      <c r="B55" s="1"/>
    </row>
    <row r="56" spans="2:4" ht="25.5" customHeight="1" x14ac:dyDescent="0.2">
      <c r="B56" s="175" t="s">
        <v>370</v>
      </c>
      <c r="C56" s="365" t="s">
        <v>368</v>
      </c>
      <c r="D56" s="365"/>
    </row>
    <row r="57" spans="2:4" ht="25.5" customHeight="1" x14ac:dyDescent="0.2">
      <c r="B57" s="199" t="s">
        <v>353</v>
      </c>
      <c r="C57" s="195" t="s">
        <v>355</v>
      </c>
      <c r="D57" s="195" t="s">
        <v>356</v>
      </c>
    </row>
    <row r="58" spans="2:4" x14ac:dyDescent="0.2">
      <c r="B58" s="169" t="s">
        <v>365</v>
      </c>
      <c r="C58" s="176">
        <v>2785</v>
      </c>
      <c r="D58" s="177">
        <v>5065</v>
      </c>
    </row>
    <row r="59" spans="2:4" x14ac:dyDescent="0.2">
      <c r="B59" s="169" t="s">
        <v>366</v>
      </c>
      <c r="C59" s="176">
        <v>2469</v>
      </c>
      <c r="D59" s="177">
        <v>2591</v>
      </c>
    </row>
    <row r="60" spans="2:4" x14ac:dyDescent="0.2">
      <c r="B60" s="1" t="s">
        <v>371</v>
      </c>
    </row>
    <row r="61" spans="2:4" x14ac:dyDescent="0.2">
      <c r="B61" s="1"/>
    </row>
    <row r="62" spans="2:4" ht="25.5" customHeight="1" x14ac:dyDescent="0.2">
      <c r="B62" s="175" t="s">
        <v>375</v>
      </c>
      <c r="C62" s="365" t="s">
        <v>372</v>
      </c>
      <c r="D62" s="365"/>
    </row>
    <row r="63" spans="2:4" ht="12.75" customHeight="1" x14ac:dyDescent="0.2">
      <c r="B63" s="199" t="s">
        <v>353</v>
      </c>
      <c r="C63" s="195" t="s">
        <v>373</v>
      </c>
      <c r="D63" s="195" t="s">
        <v>374</v>
      </c>
    </row>
    <row r="64" spans="2:4" x14ac:dyDescent="0.2">
      <c r="B64" s="172" t="s">
        <v>357</v>
      </c>
      <c r="C64" s="181">
        <v>198495</v>
      </c>
      <c r="D64" s="182">
        <v>53247</v>
      </c>
    </row>
    <row r="65" spans="2:6" x14ac:dyDescent="0.2">
      <c r="B65" s="172" t="s">
        <v>358</v>
      </c>
      <c r="C65" s="181">
        <v>619664</v>
      </c>
      <c r="D65" s="182">
        <v>87549</v>
      </c>
    </row>
    <row r="66" spans="2:6" x14ac:dyDescent="0.2">
      <c r="B66" s="172" t="s">
        <v>359</v>
      </c>
      <c r="C66" s="181">
        <v>77782</v>
      </c>
      <c r="D66" s="182">
        <v>6003</v>
      </c>
    </row>
    <row r="67" spans="2:6" x14ac:dyDescent="0.2">
      <c r="B67" s="172" t="s">
        <v>360</v>
      </c>
      <c r="C67" s="181">
        <v>242821</v>
      </c>
      <c r="D67" s="182">
        <v>9870</v>
      </c>
    </row>
    <row r="68" spans="2:6" x14ac:dyDescent="0.2">
      <c r="B68" s="1" t="s">
        <v>377</v>
      </c>
    </row>
    <row r="69" spans="2:6" x14ac:dyDescent="0.2">
      <c r="B69" s="1"/>
    </row>
    <row r="70" spans="2:6" ht="25.5" customHeight="1" x14ac:dyDescent="0.2">
      <c r="B70" s="175" t="s">
        <v>376</v>
      </c>
      <c r="C70" s="181">
        <v>37636</v>
      </c>
    </row>
    <row r="71" spans="2:6" x14ac:dyDescent="0.2">
      <c r="B71" s="1" t="s">
        <v>378</v>
      </c>
    </row>
    <row r="72" spans="2:6" x14ac:dyDescent="0.2">
      <c r="B72" s="1"/>
    </row>
    <row r="73" spans="2:6" ht="22.5" customHeight="1" x14ac:dyDescent="0.2">
      <c r="B73" s="175" t="s">
        <v>397</v>
      </c>
      <c r="C73" s="365" t="s">
        <v>379</v>
      </c>
      <c r="D73" s="365"/>
      <c r="E73" s="365"/>
      <c r="F73" s="365"/>
    </row>
    <row r="74" spans="2:6" ht="36" customHeight="1" x14ac:dyDescent="0.2">
      <c r="B74" s="199" t="s">
        <v>353</v>
      </c>
      <c r="C74" s="202" t="s">
        <v>380</v>
      </c>
      <c r="D74" s="202" t="s">
        <v>381</v>
      </c>
      <c r="E74" s="202" t="s">
        <v>382</v>
      </c>
      <c r="F74" s="203" t="s">
        <v>385</v>
      </c>
    </row>
    <row r="75" spans="2:6" x14ac:dyDescent="0.2">
      <c r="B75" s="172" t="s">
        <v>383</v>
      </c>
      <c r="C75" s="181">
        <v>97</v>
      </c>
      <c r="D75" s="182">
        <v>424</v>
      </c>
      <c r="E75" s="182">
        <v>248</v>
      </c>
      <c r="F75" s="182">
        <v>1312</v>
      </c>
    </row>
    <row r="76" spans="2:6" x14ac:dyDescent="0.2">
      <c r="B76" s="172" t="s">
        <v>384</v>
      </c>
      <c r="C76" s="181">
        <v>195</v>
      </c>
      <c r="D76" s="182">
        <v>773</v>
      </c>
      <c r="E76" s="182">
        <v>495</v>
      </c>
      <c r="F76" s="182">
        <v>2623</v>
      </c>
    </row>
    <row r="77" spans="2:6" x14ac:dyDescent="0.2">
      <c r="B77" s="1" t="s">
        <v>400</v>
      </c>
    </row>
    <row r="78" spans="2:6" x14ac:dyDescent="0.2">
      <c r="B78" s="1"/>
    </row>
    <row r="79" spans="2:6" ht="22.5" customHeight="1" x14ac:dyDescent="0.2">
      <c r="B79" s="175" t="s">
        <v>402</v>
      </c>
      <c r="C79" s="365" t="s">
        <v>386</v>
      </c>
      <c r="D79" s="365"/>
      <c r="E79" s="365"/>
    </row>
    <row r="80" spans="2:6" ht="36" customHeight="1" x14ac:dyDescent="0.2">
      <c r="B80" s="201" t="s">
        <v>353</v>
      </c>
      <c r="C80" s="202" t="s">
        <v>387</v>
      </c>
      <c r="D80" s="203" t="s">
        <v>398</v>
      </c>
      <c r="E80" s="203" t="s">
        <v>399</v>
      </c>
    </row>
    <row r="81" spans="2:7" x14ac:dyDescent="0.2">
      <c r="B81" s="172" t="s">
        <v>383</v>
      </c>
      <c r="C81" s="173">
        <v>1689</v>
      </c>
      <c r="D81" s="174">
        <v>106</v>
      </c>
      <c r="E81" s="174">
        <v>66</v>
      </c>
    </row>
    <row r="82" spans="2:7" x14ac:dyDescent="0.2">
      <c r="B82" s="172" t="s">
        <v>384</v>
      </c>
      <c r="C82" s="173">
        <v>3378</v>
      </c>
      <c r="D82" s="174">
        <v>212</v>
      </c>
      <c r="E82" s="174">
        <v>66</v>
      </c>
    </row>
    <row r="83" spans="2:7" x14ac:dyDescent="0.2">
      <c r="B83" s="1" t="s">
        <v>401</v>
      </c>
    </row>
    <row r="84" spans="2:7" x14ac:dyDescent="0.2">
      <c r="B84" s="1"/>
    </row>
    <row r="85" spans="2:7" ht="25.5" customHeight="1" x14ac:dyDescent="0.2">
      <c r="B85" s="365" t="s">
        <v>403</v>
      </c>
      <c r="C85" s="365"/>
      <c r="D85" s="365"/>
      <c r="E85" s="365" t="s">
        <v>388</v>
      </c>
      <c r="F85" s="365"/>
      <c r="G85" s="365"/>
    </row>
    <row r="86" spans="2:7" ht="40.799999999999997" x14ac:dyDescent="0.2">
      <c r="B86" s="195" t="s">
        <v>389</v>
      </c>
      <c r="C86" s="195" t="s">
        <v>390</v>
      </c>
      <c r="D86" s="195" t="s">
        <v>391</v>
      </c>
      <c r="E86" s="195" t="s">
        <v>392</v>
      </c>
      <c r="F86" s="195" t="s">
        <v>393</v>
      </c>
      <c r="G86" s="195" t="s">
        <v>394</v>
      </c>
    </row>
    <row r="87" spans="2:7" x14ac:dyDescent="0.2">
      <c r="B87" s="173">
        <v>1617</v>
      </c>
      <c r="C87" s="174">
        <v>8004</v>
      </c>
      <c r="D87" s="174">
        <v>23015</v>
      </c>
      <c r="E87" s="174">
        <v>2028</v>
      </c>
      <c r="F87" s="174">
        <v>2232</v>
      </c>
      <c r="G87" s="174">
        <v>3555</v>
      </c>
    </row>
    <row r="88" spans="2:7" x14ac:dyDescent="0.2">
      <c r="B88" s="1" t="s">
        <v>404</v>
      </c>
    </row>
    <row r="89" spans="2:7" x14ac:dyDescent="0.2">
      <c r="B89" s="1"/>
    </row>
    <row r="90" spans="2:7" ht="15" customHeight="1" x14ac:dyDescent="0.2">
      <c r="B90" s="365" t="s">
        <v>406</v>
      </c>
      <c r="C90" s="365"/>
      <c r="D90" s="365"/>
    </row>
    <row r="91" spans="2:7" ht="24" customHeight="1" x14ac:dyDescent="0.2">
      <c r="B91" s="195" t="s">
        <v>395</v>
      </c>
      <c r="C91" s="200" t="s">
        <v>405</v>
      </c>
      <c r="D91" s="195" t="s">
        <v>396</v>
      </c>
    </row>
    <row r="92" spans="2:7" x14ac:dyDescent="0.2">
      <c r="B92" s="173">
        <v>2027</v>
      </c>
      <c r="C92" s="174">
        <v>4287</v>
      </c>
      <c r="D92" s="174">
        <v>6527</v>
      </c>
    </row>
    <row r="93" spans="2:7" x14ac:dyDescent="0.2">
      <c r="B93" s="1" t="s">
        <v>407</v>
      </c>
    </row>
    <row r="95" spans="2:7" ht="25.5" customHeight="1" x14ac:dyDescent="0.2">
      <c r="B95" s="175" t="s">
        <v>412</v>
      </c>
      <c r="C95" s="365" t="s">
        <v>408</v>
      </c>
      <c r="D95" s="365"/>
      <c r="E95" s="365" t="s">
        <v>409</v>
      </c>
    </row>
    <row r="96" spans="2:7" ht="12.75" customHeight="1" x14ac:dyDescent="0.2">
      <c r="B96" s="199" t="s">
        <v>353</v>
      </c>
      <c r="C96" s="195" t="s">
        <v>410</v>
      </c>
      <c r="D96" s="195" t="s">
        <v>411</v>
      </c>
      <c r="E96" s="365"/>
    </row>
    <row r="97" spans="2:5" x14ac:dyDescent="0.2">
      <c r="B97" s="172" t="s">
        <v>357</v>
      </c>
      <c r="C97" s="173">
        <v>7396</v>
      </c>
      <c r="D97" s="174">
        <v>2568</v>
      </c>
      <c r="E97" s="174">
        <v>229</v>
      </c>
    </row>
    <row r="98" spans="2:5" x14ac:dyDescent="0.2">
      <c r="B98" s="172" t="s">
        <v>358</v>
      </c>
      <c r="C98" s="173">
        <v>14791</v>
      </c>
      <c r="D98" s="174">
        <v>5135</v>
      </c>
      <c r="E98" s="174">
        <v>458</v>
      </c>
    </row>
    <row r="99" spans="2:5" x14ac:dyDescent="0.2">
      <c r="B99" s="172" t="s">
        <v>359</v>
      </c>
      <c r="C99" s="173">
        <v>6326</v>
      </c>
      <c r="D99" s="174">
        <v>2289</v>
      </c>
      <c r="E99" s="174">
        <v>204</v>
      </c>
    </row>
    <row r="100" spans="2:5" x14ac:dyDescent="0.2">
      <c r="B100" s="172" t="s">
        <v>360</v>
      </c>
      <c r="C100" s="173">
        <v>12653</v>
      </c>
      <c r="D100" s="174">
        <v>4578</v>
      </c>
      <c r="E100" s="174">
        <v>408</v>
      </c>
    </row>
    <row r="101" spans="2:5" x14ac:dyDescent="0.2">
      <c r="B101" s="1" t="s">
        <v>415</v>
      </c>
    </row>
    <row r="103" spans="2:5" ht="25.5" customHeight="1" x14ac:dyDescent="0.2">
      <c r="B103" s="175" t="s">
        <v>417</v>
      </c>
      <c r="C103" s="365" t="s">
        <v>413</v>
      </c>
      <c r="D103" s="365"/>
      <c r="E103" s="365" t="s">
        <v>414</v>
      </c>
    </row>
    <row r="104" spans="2:5" ht="17.25" customHeight="1" x14ac:dyDescent="0.2">
      <c r="B104" s="199" t="s">
        <v>363</v>
      </c>
      <c r="C104" s="195" t="s">
        <v>410</v>
      </c>
      <c r="D104" s="195" t="s">
        <v>411</v>
      </c>
      <c r="E104" s="365"/>
    </row>
    <row r="105" spans="2:5" x14ac:dyDescent="0.2">
      <c r="B105" s="172" t="s">
        <v>365</v>
      </c>
      <c r="C105" s="173">
        <v>25186</v>
      </c>
      <c r="D105" s="174">
        <v>12979</v>
      </c>
      <c r="E105" s="174">
        <v>6192</v>
      </c>
    </row>
    <row r="106" spans="2:5" x14ac:dyDescent="0.2">
      <c r="B106" s="172" t="s">
        <v>366</v>
      </c>
      <c r="C106" s="173">
        <v>21016</v>
      </c>
      <c r="D106" s="174">
        <v>7624</v>
      </c>
      <c r="E106" s="174">
        <v>5520</v>
      </c>
    </row>
    <row r="107" spans="2:5" x14ac:dyDescent="0.2">
      <c r="B107" s="1" t="s">
        <v>416</v>
      </c>
    </row>
    <row r="109" spans="2:5" ht="17.25" customHeight="1" x14ac:dyDescent="0.2">
      <c r="B109" s="374" t="s">
        <v>7</v>
      </c>
      <c r="C109" s="374"/>
      <c r="E109" s="2" t="s">
        <v>141</v>
      </c>
    </row>
    <row r="110" spans="2:5" x14ac:dyDescent="0.2">
      <c r="B110" s="33" t="s">
        <v>84</v>
      </c>
      <c r="C110" s="97">
        <v>0.9</v>
      </c>
      <c r="E110" s="2" t="s">
        <v>142</v>
      </c>
    </row>
    <row r="111" spans="2:5" x14ac:dyDescent="0.2">
      <c r="B111" s="3" t="s">
        <v>139</v>
      </c>
      <c r="C111" s="98">
        <v>0.5</v>
      </c>
    </row>
    <row r="112" spans="2:5" x14ac:dyDescent="0.2">
      <c r="B112" s="3" t="s">
        <v>137</v>
      </c>
      <c r="C112" s="98">
        <v>0.6</v>
      </c>
    </row>
    <row r="113" spans="2:43" x14ac:dyDescent="0.2">
      <c r="B113" s="3" t="s">
        <v>85</v>
      </c>
      <c r="C113" s="98">
        <v>1</v>
      </c>
    </row>
    <row r="114" spans="2:43" x14ac:dyDescent="0.2">
      <c r="B114" s="1" t="s">
        <v>138</v>
      </c>
      <c r="C114" s="99"/>
    </row>
    <row r="115" spans="2:43" x14ac:dyDescent="0.2">
      <c r="B115" s="1"/>
      <c r="C115" s="99"/>
    </row>
    <row r="116" spans="2:43" ht="17.25" customHeight="1" x14ac:dyDescent="0.2">
      <c r="B116" s="179" t="s">
        <v>140</v>
      </c>
      <c r="C116" s="18">
        <v>0.9</v>
      </c>
      <c r="E116" s="2" t="s">
        <v>143</v>
      </c>
    </row>
    <row r="117" spans="2:43" x14ac:dyDescent="0.2">
      <c r="B117" s="1" t="s">
        <v>138</v>
      </c>
    </row>
    <row r="119" spans="2:43" ht="34.5" customHeight="1" x14ac:dyDescent="0.2">
      <c r="B119" s="185" t="s">
        <v>87</v>
      </c>
      <c r="C119" s="168" t="s">
        <v>315</v>
      </c>
      <c r="D119" s="168" t="s">
        <v>88</v>
      </c>
      <c r="E119" s="168" t="s">
        <v>89</v>
      </c>
    </row>
    <row r="120" spans="2:43" x14ac:dyDescent="0.2">
      <c r="B120" s="3" t="s">
        <v>146</v>
      </c>
      <c r="C120" s="84">
        <v>7.2999999999999995E-2</v>
      </c>
      <c r="D120" s="84">
        <v>0.24399999999999999</v>
      </c>
      <c r="E120" s="84">
        <v>0.68300000000000005</v>
      </c>
      <c r="F120" s="427">
        <f>SUM(C120:E120)</f>
        <v>1</v>
      </c>
    </row>
    <row r="121" spans="2:43" x14ac:dyDescent="0.2">
      <c r="B121" s="3" t="s">
        <v>97</v>
      </c>
      <c r="C121" s="84">
        <v>3.6999999999999998E-2</v>
      </c>
      <c r="D121" s="84">
        <v>0.33800000000000002</v>
      </c>
      <c r="E121" s="84">
        <v>0.625</v>
      </c>
      <c r="F121" s="427">
        <f t="shared" ref="F121:F123" si="0">SUM(C121:E121)</f>
        <v>1</v>
      </c>
    </row>
    <row r="122" spans="2:43" x14ac:dyDescent="0.2">
      <c r="B122" s="3" t="s">
        <v>90</v>
      </c>
      <c r="C122" s="84">
        <v>3.7999999999999999E-2</v>
      </c>
      <c r="D122" s="84">
        <v>0.39200000000000002</v>
      </c>
      <c r="E122" s="84">
        <v>0.56999999999999995</v>
      </c>
      <c r="F122" s="427">
        <f t="shared" si="0"/>
        <v>1</v>
      </c>
    </row>
    <row r="123" spans="2:43" x14ac:dyDescent="0.2">
      <c r="B123" s="3" t="s">
        <v>147</v>
      </c>
      <c r="C123" s="84">
        <v>4.2999999999999997E-2</v>
      </c>
      <c r="D123" s="84">
        <v>0.25600000000000001</v>
      </c>
      <c r="E123" s="84">
        <v>0.70099999999999996</v>
      </c>
      <c r="F123" s="427">
        <f t="shared" si="0"/>
        <v>1</v>
      </c>
    </row>
    <row r="124" spans="2:43" x14ac:dyDescent="0.2">
      <c r="B124" s="1" t="s">
        <v>96</v>
      </c>
    </row>
    <row r="126" spans="2:43" ht="17.25" customHeight="1" x14ac:dyDescent="0.2">
      <c r="B126" s="186" t="s">
        <v>154</v>
      </c>
      <c r="C126" s="167">
        <v>2021</v>
      </c>
      <c r="D126" s="167">
        <v>2022</v>
      </c>
      <c r="E126" s="167">
        <v>2023</v>
      </c>
      <c r="F126" s="167">
        <v>2024</v>
      </c>
      <c r="G126" s="167">
        <v>2025</v>
      </c>
      <c r="H126" s="167">
        <v>2026</v>
      </c>
      <c r="I126" s="167">
        <v>2027</v>
      </c>
      <c r="J126" s="167">
        <v>2028</v>
      </c>
      <c r="K126" s="167">
        <v>2029</v>
      </c>
      <c r="L126" s="167">
        <v>2030</v>
      </c>
      <c r="M126" s="167">
        <v>2031</v>
      </c>
      <c r="N126" s="167">
        <v>2032</v>
      </c>
      <c r="O126" s="167">
        <v>2033</v>
      </c>
      <c r="P126" s="167">
        <v>2034</v>
      </c>
      <c r="Q126" s="167">
        <v>2035</v>
      </c>
      <c r="R126" s="167">
        <v>2036</v>
      </c>
      <c r="S126" s="167">
        <v>2037</v>
      </c>
      <c r="T126" s="167">
        <v>2038</v>
      </c>
      <c r="U126" s="167">
        <v>2039</v>
      </c>
      <c r="V126" s="167">
        <v>2040</v>
      </c>
      <c r="W126" s="167">
        <v>2041</v>
      </c>
      <c r="X126" s="167">
        <v>2042</v>
      </c>
      <c r="Y126" s="167">
        <v>2043</v>
      </c>
      <c r="Z126" s="167">
        <v>2044</v>
      </c>
      <c r="AA126" s="167">
        <v>2045</v>
      </c>
      <c r="AB126" s="167">
        <v>2046</v>
      </c>
      <c r="AC126" s="167">
        <v>2047</v>
      </c>
      <c r="AD126" s="167">
        <v>2048</v>
      </c>
      <c r="AE126" s="167">
        <v>2049</v>
      </c>
      <c r="AF126" s="167">
        <v>2050</v>
      </c>
      <c r="AG126" s="167">
        <v>2051</v>
      </c>
      <c r="AH126" s="167">
        <v>2052</v>
      </c>
      <c r="AI126" s="167">
        <v>2053</v>
      </c>
      <c r="AJ126" s="167">
        <v>2054</v>
      </c>
      <c r="AK126" s="167">
        <v>2055</v>
      </c>
      <c r="AL126" s="167">
        <v>2056</v>
      </c>
      <c r="AM126" s="167">
        <v>2057</v>
      </c>
      <c r="AN126" s="167">
        <v>2058</v>
      </c>
      <c r="AO126" s="167">
        <v>2059</v>
      </c>
      <c r="AP126" s="167">
        <v>2060</v>
      </c>
    </row>
    <row r="127" spans="2:43" x14ac:dyDescent="0.2">
      <c r="B127" s="77" t="s">
        <v>222</v>
      </c>
      <c r="C127" s="55">
        <v>15.71</v>
      </c>
      <c r="D127" s="55">
        <f t="shared" ref="D127:AP127" si="1">ROUND(C127*(1+(0.7*D39)),2)</f>
        <v>16.14</v>
      </c>
      <c r="E127" s="55">
        <f t="shared" si="1"/>
        <v>16.420000000000002</v>
      </c>
      <c r="F127" s="55">
        <f t="shared" si="1"/>
        <v>16.5</v>
      </c>
      <c r="G127" s="55">
        <f t="shared" si="1"/>
        <v>16.7</v>
      </c>
      <c r="H127" s="55">
        <f t="shared" si="1"/>
        <v>16.899999999999999</v>
      </c>
      <c r="I127" s="55">
        <f t="shared" si="1"/>
        <v>17.100000000000001</v>
      </c>
      <c r="J127" s="55">
        <f t="shared" si="1"/>
        <v>17.3</v>
      </c>
      <c r="K127" s="55">
        <f t="shared" si="1"/>
        <v>17.510000000000002</v>
      </c>
      <c r="L127" s="55">
        <f t="shared" si="1"/>
        <v>17.72</v>
      </c>
      <c r="M127" s="55">
        <f t="shared" si="1"/>
        <v>17.87</v>
      </c>
      <c r="N127" s="55">
        <f t="shared" si="1"/>
        <v>18.02</v>
      </c>
      <c r="O127" s="55">
        <f t="shared" si="1"/>
        <v>18.170000000000002</v>
      </c>
      <c r="P127" s="55">
        <f t="shared" si="1"/>
        <v>18.32</v>
      </c>
      <c r="Q127" s="55">
        <f t="shared" si="1"/>
        <v>18.47</v>
      </c>
      <c r="R127" s="55">
        <f t="shared" si="1"/>
        <v>18.63</v>
      </c>
      <c r="S127" s="55">
        <f t="shared" si="1"/>
        <v>18.79</v>
      </c>
      <c r="T127" s="55">
        <f t="shared" si="1"/>
        <v>18.95</v>
      </c>
      <c r="U127" s="55">
        <f t="shared" si="1"/>
        <v>19.11</v>
      </c>
      <c r="V127" s="55">
        <f t="shared" si="1"/>
        <v>19.27</v>
      </c>
      <c r="W127" s="55">
        <f t="shared" si="1"/>
        <v>19.399999999999999</v>
      </c>
      <c r="X127" s="55">
        <f t="shared" si="1"/>
        <v>19.54</v>
      </c>
      <c r="Y127" s="55">
        <f t="shared" si="1"/>
        <v>19.68</v>
      </c>
      <c r="Z127" s="55">
        <f t="shared" si="1"/>
        <v>19.82</v>
      </c>
      <c r="AA127" s="55">
        <f t="shared" si="1"/>
        <v>19.96</v>
      </c>
      <c r="AB127" s="55">
        <f t="shared" si="1"/>
        <v>20.100000000000001</v>
      </c>
      <c r="AC127" s="55">
        <f t="shared" si="1"/>
        <v>20.239999999999998</v>
      </c>
      <c r="AD127" s="55">
        <f t="shared" si="1"/>
        <v>20.38</v>
      </c>
      <c r="AE127" s="55">
        <f t="shared" si="1"/>
        <v>20.52</v>
      </c>
      <c r="AF127" s="55">
        <f t="shared" si="1"/>
        <v>20.66</v>
      </c>
      <c r="AG127" s="55">
        <f t="shared" si="1"/>
        <v>20.85</v>
      </c>
      <c r="AH127" s="55">
        <f t="shared" si="1"/>
        <v>21.04</v>
      </c>
      <c r="AI127" s="55">
        <f t="shared" si="1"/>
        <v>21.23</v>
      </c>
      <c r="AJ127" s="55">
        <f t="shared" si="1"/>
        <v>21.42</v>
      </c>
      <c r="AK127" s="55">
        <f t="shared" si="1"/>
        <v>21.61</v>
      </c>
      <c r="AL127" s="55">
        <f t="shared" si="1"/>
        <v>21.81</v>
      </c>
      <c r="AM127" s="55">
        <f t="shared" si="1"/>
        <v>22.01</v>
      </c>
      <c r="AN127" s="55">
        <f t="shared" si="1"/>
        <v>22.21</v>
      </c>
      <c r="AO127" s="55">
        <f t="shared" si="1"/>
        <v>22.41</v>
      </c>
      <c r="AP127" s="55">
        <f t="shared" si="1"/>
        <v>22.61</v>
      </c>
      <c r="AQ127" s="130"/>
    </row>
    <row r="128" spans="2:43" x14ac:dyDescent="0.2">
      <c r="B128" s="54" t="s">
        <v>148</v>
      </c>
      <c r="C128" s="56">
        <v>7.45</v>
      </c>
      <c r="D128" s="56">
        <f>ROUND(C128*(1+(0.5*D39)),2)</f>
        <v>7.6</v>
      </c>
      <c r="E128" s="56">
        <f t="shared" ref="E128:AP128" si="2">ROUND(D128*(1+(0.5*E39)),2)</f>
        <v>7.7</v>
      </c>
      <c r="F128" s="56">
        <f t="shared" si="2"/>
        <v>7.73</v>
      </c>
      <c r="G128" s="56">
        <f t="shared" si="2"/>
        <v>7.8</v>
      </c>
      <c r="H128" s="56">
        <f t="shared" si="2"/>
        <v>7.87</v>
      </c>
      <c r="I128" s="56">
        <f t="shared" si="2"/>
        <v>7.94</v>
      </c>
      <c r="J128" s="56">
        <f t="shared" si="2"/>
        <v>8.01</v>
      </c>
      <c r="K128" s="56">
        <f t="shared" si="2"/>
        <v>8.08</v>
      </c>
      <c r="L128" s="56">
        <f t="shared" si="2"/>
        <v>8.15</v>
      </c>
      <c r="M128" s="56">
        <f t="shared" si="2"/>
        <v>8.1999999999999993</v>
      </c>
      <c r="N128" s="56">
        <f t="shared" si="2"/>
        <v>8.25</v>
      </c>
      <c r="O128" s="56">
        <f t="shared" si="2"/>
        <v>8.3000000000000007</v>
      </c>
      <c r="P128" s="56">
        <f t="shared" si="2"/>
        <v>8.35</v>
      </c>
      <c r="Q128" s="56">
        <f t="shared" si="2"/>
        <v>8.4</v>
      </c>
      <c r="R128" s="56">
        <f t="shared" si="2"/>
        <v>8.4499999999999993</v>
      </c>
      <c r="S128" s="56">
        <f t="shared" si="2"/>
        <v>8.5</v>
      </c>
      <c r="T128" s="56">
        <f t="shared" si="2"/>
        <v>8.5500000000000007</v>
      </c>
      <c r="U128" s="56">
        <f t="shared" si="2"/>
        <v>8.6</v>
      </c>
      <c r="V128" s="56">
        <f t="shared" si="2"/>
        <v>8.65</v>
      </c>
      <c r="W128" s="56">
        <f t="shared" si="2"/>
        <v>8.69</v>
      </c>
      <c r="X128" s="56">
        <f t="shared" si="2"/>
        <v>8.73</v>
      </c>
      <c r="Y128" s="56">
        <f t="shared" si="2"/>
        <v>8.77</v>
      </c>
      <c r="Z128" s="56">
        <f t="shared" si="2"/>
        <v>8.81</v>
      </c>
      <c r="AA128" s="56">
        <f t="shared" si="2"/>
        <v>8.85</v>
      </c>
      <c r="AB128" s="56">
        <f t="shared" si="2"/>
        <v>8.89</v>
      </c>
      <c r="AC128" s="56">
        <f t="shared" si="2"/>
        <v>8.93</v>
      </c>
      <c r="AD128" s="56">
        <f t="shared" si="2"/>
        <v>8.9700000000000006</v>
      </c>
      <c r="AE128" s="56">
        <f t="shared" si="2"/>
        <v>9.01</v>
      </c>
      <c r="AF128" s="56">
        <f t="shared" si="2"/>
        <v>9.06</v>
      </c>
      <c r="AG128" s="56">
        <f t="shared" si="2"/>
        <v>9.1199999999999992</v>
      </c>
      <c r="AH128" s="56">
        <f t="shared" si="2"/>
        <v>9.18</v>
      </c>
      <c r="AI128" s="56">
        <f t="shared" si="2"/>
        <v>9.24</v>
      </c>
      <c r="AJ128" s="56">
        <f t="shared" si="2"/>
        <v>9.3000000000000007</v>
      </c>
      <c r="AK128" s="56">
        <f t="shared" si="2"/>
        <v>9.36</v>
      </c>
      <c r="AL128" s="56">
        <f t="shared" si="2"/>
        <v>9.42</v>
      </c>
      <c r="AM128" s="56">
        <f t="shared" si="2"/>
        <v>9.48</v>
      </c>
      <c r="AN128" s="56">
        <f t="shared" si="2"/>
        <v>9.5399999999999991</v>
      </c>
      <c r="AO128" s="56">
        <f t="shared" si="2"/>
        <v>9.6</v>
      </c>
      <c r="AP128" s="56">
        <f t="shared" si="2"/>
        <v>9.66</v>
      </c>
      <c r="AQ128" s="130"/>
    </row>
    <row r="129" spans="2:43" x14ac:dyDescent="0.2">
      <c r="B129" s="78" t="s">
        <v>149</v>
      </c>
      <c r="C129" s="56">
        <v>4.8600000000000003</v>
      </c>
      <c r="D129" s="56">
        <f t="shared" ref="D129:AP129" si="3">ROUND(C129*(1+(0.5*D39)),2)</f>
        <v>4.95</v>
      </c>
      <c r="E129" s="56">
        <f t="shared" si="3"/>
        <v>5.01</v>
      </c>
      <c r="F129" s="56">
        <f t="shared" si="3"/>
        <v>5.03</v>
      </c>
      <c r="G129" s="56">
        <f t="shared" si="3"/>
        <v>5.07</v>
      </c>
      <c r="H129" s="56">
        <f t="shared" si="3"/>
        <v>5.1100000000000003</v>
      </c>
      <c r="I129" s="56">
        <f t="shared" si="3"/>
        <v>5.15</v>
      </c>
      <c r="J129" s="56">
        <f t="shared" si="3"/>
        <v>5.19</v>
      </c>
      <c r="K129" s="56">
        <f t="shared" si="3"/>
        <v>5.23</v>
      </c>
      <c r="L129" s="56">
        <f t="shared" si="3"/>
        <v>5.27</v>
      </c>
      <c r="M129" s="56">
        <f t="shared" si="3"/>
        <v>5.3</v>
      </c>
      <c r="N129" s="56">
        <f t="shared" si="3"/>
        <v>5.33</v>
      </c>
      <c r="O129" s="56">
        <f t="shared" si="3"/>
        <v>5.36</v>
      </c>
      <c r="P129" s="56">
        <f t="shared" si="3"/>
        <v>5.39</v>
      </c>
      <c r="Q129" s="56">
        <f t="shared" si="3"/>
        <v>5.42</v>
      </c>
      <c r="R129" s="56">
        <f t="shared" si="3"/>
        <v>5.45</v>
      </c>
      <c r="S129" s="56">
        <f t="shared" si="3"/>
        <v>5.48</v>
      </c>
      <c r="T129" s="56">
        <f t="shared" si="3"/>
        <v>5.51</v>
      </c>
      <c r="U129" s="56">
        <f t="shared" si="3"/>
        <v>5.54</v>
      </c>
      <c r="V129" s="56">
        <f t="shared" si="3"/>
        <v>5.57</v>
      </c>
      <c r="W129" s="56">
        <f t="shared" si="3"/>
        <v>5.6</v>
      </c>
      <c r="X129" s="56">
        <f t="shared" si="3"/>
        <v>5.63</v>
      </c>
      <c r="Y129" s="56">
        <f t="shared" si="3"/>
        <v>5.66</v>
      </c>
      <c r="Z129" s="56">
        <f t="shared" si="3"/>
        <v>5.69</v>
      </c>
      <c r="AA129" s="56">
        <f t="shared" si="3"/>
        <v>5.72</v>
      </c>
      <c r="AB129" s="56">
        <f t="shared" si="3"/>
        <v>5.75</v>
      </c>
      <c r="AC129" s="56">
        <f t="shared" si="3"/>
        <v>5.78</v>
      </c>
      <c r="AD129" s="56">
        <f t="shared" si="3"/>
        <v>5.81</v>
      </c>
      <c r="AE129" s="56">
        <f t="shared" si="3"/>
        <v>5.84</v>
      </c>
      <c r="AF129" s="56">
        <f t="shared" si="3"/>
        <v>5.87</v>
      </c>
      <c r="AG129" s="56">
        <f t="shared" si="3"/>
        <v>5.91</v>
      </c>
      <c r="AH129" s="56">
        <f t="shared" si="3"/>
        <v>5.95</v>
      </c>
      <c r="AI129" s="56">
        <f t="shared" si="3"/>
        <v>5.99</v>
      </c>
      <c r="AJ129" s="56">
        <f t="shared" si="3"/>
        <v>6.03</v>
      </c>
      <c r="AK129" s="56">
        <f t="shared" si="3"/>
        <v>6.07</v>
      </c>
      <c r="AL129" s="56">
        <f t="shared" si="3"/>
        <v>6.11</v>
      </c>
      <c r="AM129" s="56">
        <f t="shared" si="3"/>
        <v>6.15</v>
      </c>
      <c r="AN129" s="56">
        <f t="shared" si="3"/>
        <v>6.19</v>
      </c>
      <c r="AO129" s="56">
        <f t="shared" si="3"/>
        <v>6.23</v>
      </c>
      <c r="AP129" s="56">
        <f t="shared" si="3"/>
        <v>6.27</v>
      </c>
      <c r="AQ129" s="130"/>
    </row>
    <row r="130" spans="2:43" x14ac:dyDescent="0.2">
      <c r="B130" s="1" t="s">
        <v>96</v>
      </c>
    </row>
    <row r="131" spans="2:43" x14ac:dyDescent="0.2">
      <c r="B131" s="1"/>
    </row>
    <row r="132" spans="2:43" ht="17.25" customHeight="1" x14ac:dyDescent="0.2">
      <c r="B132" s="186" t="s">
        <v>150</v>
      </c>
      <c r="C132" s="167" t="s">
        <v>153</v>
      </c>
    </row>
    <row r="133" spans="2:43" x14ac:dyDescent="0.2">
      <c r="B133" s="77" t="s">
        <v>151</v>
      </c>
      <c r="C133" s="55">
        <v>0</v>
      </c>
    </row>
    <row r="134" spans="2:43" x14ac:dyDescent="0.2">
      <c r="B134" s="54" t="s">
        <v>152</v>
      </c>
      <c r="C134" s="56">
        <v>0.2</v>
      </c>
      <c r="E134" s="2" t="s">
        <v>171</v>
      </c>
    </row>
    <row r="135" spans="2:43" x14ac:dyDescent="0.2">
      <c r="B135" s="1" t="s">
        <v>155</v>
      </c>
    </row>
    <row r="136" spans="2:43" x14ac:dyDescent="0.2">
      <c r="B136" s="1"/>
    </row>
    <row r="137" spans="2:43" ht="22.5" customHeight="1" x14ac:dyDescent="0.2">
      <c r="B137" s="175" t="s">
        <v>437</v>
      </c>
      <c r="C137" s="365" t="s">
        <v>419</v>
      </c>
      <c r="D137" s="365"/>
      <c r="F137" s="2" t="s">
        <v>171</v>
      </c>
    </row>
    <row r="138" spans="2:43" ht="12.75" customHeight="1" x14ac:dyDescent="0.2">
      <c r="B138" s="198" t="s">
        <v>418</v>
      </c>
      <c r="C138" s="196" t="s">
        <v>420</v>
      </c>
      <c r="D138" s="195" t="s">
        <v>421</v>
      </c>
    </row>
    <row r="139" spans="2:43" x14ac:dyDescent="0.2">
      <c r="B139" s="172" t="s">
        <v>422</v>
      </c>
      <c r="C139" s="56">
        <v>3.39</v>
      </c>
      <c r="D139" s="187">
        <v>114.57</v>
      </c>
    </row>
    <row r="140" spans="2:43" x14ac:dyDescent="0.2">
      <c r="B140" s="172" t="s">
        <v>423</v>
      </c>
      <c r="C140" s="56">
        <v>4.3099999999999996</v>
      </c>
      <c r="D140" s="187">
        <v>140.47999999999999</v>
      </c>
    </row>
    <row r="141" spans="2:43" x14ac:dyDescent="0.2">
      <c r="B141" s="172" t="s">
        <v>424</v>
      </c>
      <c r="C141" s="56">
        <v>6.9</v>
      </c>
      <c r="D141" s="187">
        <v>206.52</v>
      </c>
    </row>
    <row r="142" spans="2:43" x14ac:dyDescent="0.2">
      <c r="B142" s="172" t="s">
        <v>425</v>
      </c>
      <c r="C142" s="56">
        <v>4.24</v>
      </c>
      <c r="D142" s="187">
        <v>136.88999999999999</v>
      </c>
    </row>
    <row r="143" spans="2:43" x14ac:dyDescent="0.2">
      <c r="B143" s="172" t="s">
        <v>426</v>
      </c>
      <c r="C143" s="56">
        <v>5.22</v>
      </c>
      <c r="D143" s="187">
        <v>141.46</v>
      </c>
    </row>
    <row r="144" spans="2:43" x14ac:dyDescent="0.2">
      <c r="B144" s="172" t="s">
        <v>427</v>
      </c>
      <c r="C144" s="56">
        <v>3</v>
      </c>
      <c r="D144" s="187">
        <v>97.85</v>
      </c>
    </row>
    <row r="145" spans="2:9" x14ac:dyDescent="0.2">
      <c r="B145" s="1" t="s">
        <v>428</v>
      </c>
    </row>
    <row r="147" spans="2:9" ht="22.5" customHeight="1" x14ac:dyDescent="0.2">
      <c r="B147" s="175" t="s">
        <v>435</v>
      </c>
      <c r="C147" s="365" t="s">
        <v>430</v>
      </c>
      <c r="D147" s="365"/>
      <c r="E147" s="365" t="s">
        <v>431</v>
      </c>
      <c r="F147" s="365"/>
      <c r="H147" s="2" t="s">
        <v>171</v>
      </c>
    </row>
    <row r="148" spans="2:9" ht="12.75" customHeight="1" x14ac:dyDescent="0.2">
      <c r="B148" s="198" t="s">
        <v>429</v>
      </c>
      <c r="C148" s="195" t="s">
        <v>420</v>
      </c>
      <c r="D148" s="195" t="s">
        <v>421</v>
      </c>
      <c r="E148" s="195" t="s">
        <v>420</v>
      </c>
      <c r="F148" s="195" t="s">
        <v>421</v>
      </c>
    </row>
    <row r="149" spans="2:9" x14ac:dyDescent="0.2">
      <c r="B149" s="172" t="s">
        <v>432</v>
      </c>
      <c r="C149" s="188">
        <v>5.59</v>
      </c>
      <c r="D149" s="180">
        <v>375</v>
      </c>
      <c r="E149" s="188">
        <v>3.12</v>
      </c>
      <c r="F149" s="180">
        <v>336</v>
      </c>
    </row>
    <row r="150" spans="2:9" x14ac:dyDescent="0.2">
      <c r="B150" s="172" t="s">
        <v>433</v>
      </c>
      <c r="C150" s="188">
        <v>5.59</v>
      </c>
      <c r="D150" s="180">
        <v>459</v>
      </c>
      <c r="E150" s="188">
        <v>3.12</v>
      </c>
      <c r="F150" s="180">
        <v>397</v>
      </c>
    </row>
    <row r="151" spans="2:9" x14ac:dyDescent="0.2">
      <c r="B151" s="172" t="s">
        <v>434</v>
      </c>
      <c r="C151" s="188">
        <v>5.59</v>
      </c>
      <c r="D151" s="180">
        <v>404</v>
      </c>
      <c r="E151" s="188">
        <v>3.12</v>
      </c>
      <c r="F151" s="180">
        <v>359</v>
      </c>
    </row>
    <row r="152" spans="2:9" x14ac:dyDescent="0.2">
      <c r="B152" s="1" t="s">
        <v>436</v>
      </c>
    </row>
    <row r="154" spans="2:9" x14ac:dyDescent="0.2">
      <c r="B154" s="366" t="s">
        <v>452</v>
      </c>
      <c r="C154" s="365" t="s">
        <v>201</v>
      </c>
      <c r="D154" s="365" t="s">
        <v>418</v>
      </c>
      <c r="E154" s="365"/>
      <c r="F154" s="365"/>
      <c r="G154" s="365"/>
      <c r="H154" s="365"/>
      <c r="I154" s="365"/>
    </row>
    <row r="155" spans="2:9" x14ac:dyDescent="0.2">
      <c r="B155" s="367"/>
      <c r="C155" s="365"/>
      <c r="D155" s="195" t="s">
        <v>439</v>
      </c>
      <c r="E155" s="195" t="s">
        <v>439</v>
      </c>
      <c r="F155" s="195" t="s">
        <v>439</v>
      </c>
      <c r="G155" s="195" t="s">
        <v>344</v>
      </c>
      <c r="H155" s="195" t="s">
        <v>439</v>
      </c>
      <c r="I155" s="195" t="s">
        <v>442</v>
      </c>
    </row>
    <row r="156" spans="2:9" ht="20.399999999999999" x14ac:dyDescent="0.2">
      <c r="B156" s="199" t="s">
        <v>438</v>
      </c>
      <c r="C156" s="365"/>
      <c r="D156" s="195" t="s">
        <v>440</v>
      </c>
      <c r="E156" s="195" t="s">
        <v>441</v>
      </c>
      <c r="F156" s="195" t="s">
        <v>450</v>
      </c>
      <c r="G156" s="195" t="s">
        <v>451</v>
      </c>
      <c r="H156" s="195" t="s">
        <v>451</v>
      </c>
      <c r="I156" s="195" t="s">
        <v>443</v>
      </c>
    </row>
    <row r="157" spans="2:9" x14ac:dyDescent="0.2">
      <c r="B157" s="172" t="s">
        <v>444</v>
      </c>
      <c r="C157" s="183" t="s">
        <v>445</v>
      </c>
      <c r="D157" s="189" t="s">
        <v>446</v>
      </c>
      <c r="E157" s="184" t="s">
        <v>446</v>
      </c>
      <c r="F157" s="184" t="s">
        <v>446</v>
      </c>
      <c r="G157" s="191">
        <v>2.6</v>
      </c>
      <c r="H157" s="184" t="s">
        <v>446</v>
      </c>
      <c r="I157" s="191">
        <v>2.4</v>
      </c>
    </row>
    <row r="158" spans="2:9" x14ac:dyDescent="0.2">
      <c r="B158" s="172" t="s">
        <v>447</v>
      </c>
      <c r="C158" s="183" t="s">
        <v>448</v>
      </c>
      <c r="D158" s="190">
        <v>9.9</v>
      </c>
      <c r="E158" s="191">
        <v>10.3</v>
      </c>
      <c r="F158" s="191">
        <v>26</v>
      </c>
      <c r="G158" s="184" t="s">
        <v>446</v>
      </c>
      <c r="H158" s="191">
        <v>12.8</v>
      </c>
      <c r="I158" s="184" t="s">
        <v>446</v>
      </c>
    </row>
    <row r="159" spans="2:9" x14ac:dyDescent="0.2">
      <c r="B159" s="1" t="s">
        <v>453</v>
      </c>
    </row>
    <row r="161" spans="2:42" x14ac:dyDescent="0.2">
      <c r="B161" s="175" t="s">
        <v>455</v>
      </c>
      <c r="C161" s="165" t="s">
        <v>430</v>
      </c>
      <c r="D161" s="165" t="s">
        <v>431</v>
      </c>
    </row>
    <row r="162" spans="2:42" ht="12.75" customHeight="1" x14ac:dyDescent="0.2">
      <c r="B162" s="198" t="s">
        <v>429</v>
      </c>
      <c r="C162" s="195" t="s">
        <v>445</v>
      </c>
      <c r="D162" s="195" t="s">
        <v>448</v>
      </c>
    </row>
    <row r="163" spans="2:42" x14ac:dyDescent="0.2">
      <c r="B163" s="172" t="s">
        <v>432</v>
      </c>
      <c r="C163" s="233">
        <v>3.1</v>
      </c>
      <c r="D163" s="233">
        <v>11</v>
      </c>
    </row>
    <row r="164" spans="2:42" x14ac:dyDescent="0.2">
      <c r="B164" s="172" t="s">
        <v>433</v>
      </c>
      <c r="C164" s="233">
        <v>3.8</v>
      </c>
      <c r="D164" s="233">
        <v>13.1</v>
      </c>
    </row>
    <row r="165" spans="2:42" x14ac:dyDescent="0.2">
      <c r="B165" s="172" t="s">
        <v>449</v>
      </c>
      <c r="C165" s="233">
        <v>5.9</v>
      </c>
      <c r="D165" s="233">
        <v>20.5</v>
      </c>
    </row>
    <row r="166" spans="2:42" x14ac:dyDescent="0.2">
      <c r="B166" s="172" t="s">
        <v>47</v>
      </c>
      <c r="C166" s="233">
        <v>4.8</v>
      </c>
      <c r="D166" s="233">
        <v>16.7</v>
      </c>
    </row>
    <row r="167" spans="2:42" x14ac:dyDescent="0.2">
      <c r="B167" s="1" t="s">
        <v>454</v>
      </c>
    </row>
    <row r="168" spans="2:42" x14ac:dyDescent="0.2">
      <c r="B168" s="1"/>
    </row>
    <row r="169" spans="2:42" ht="13.2" x14ac:dyDescent="0.25">
      <c r="B169" s="355" t="s">
        <v>456</v>
      </c>
      <c r="C169" s="356"/>
      <c r="D169" s="356"/>
      <c r="E169" s="356"/>
      <c r="F169" s="357"/>
      <c r="G169" s="357"/>
    </row>
    <row r="170" spans="2:42" ht="11.4" x14ac:dyDescent="0.2">
      <c r="B170" s="197" t="s">
        <v>136</v>
      </c>
      <c r="C170" s="195" t="s">
        <v>459</v>
      </c>
      <c r="D170" s="195" t="s">
        <v>460</v>
      </c>
      <c r="E170" s="195" t="s">
        <v>461</v>
      </c>
      <c r="F170" s="196" t="s">
        <v>204</v>
      </c>
      <c r="G170" s="196" t="s">
        <v>462</v>
      </c>
    </row>
    <row r="171" spans="2:42" x14ac:dyDescent="0.2">
      <c r="B171" s="58" t="s">
        <v>457</v>
      </c>
      <c r="C171" s="113">
        <v>1.1000000000000001</v>
      </c>
      <c r="D171" s="113">
        <v>63</v>
      </c>
      <c r="E171" s="113">
        <v>0.02</v>
      </c>
      <c r="F171" s="96">
        <v>4.8</v>
      </c>
      <c r="G171" s="96">
        <v>10</v>
      </c>
    </row>
    <row r="172" spans="2:42" x14ac:dyDescent="0.2">
      <c r="B172" s="112" t="s">
        <v>458</v>
      </c>
      <c r="C172" s="113">
        <v>2</v>
      </c>
      <c r="D172" s="113">
        <v>54.4</v>
      </c>
      <c r="E172" s="113">
        <v>0.02</v>
      </c>
      <c r="F172" s="96">
        <v>4.5999999999999996</v>
      </c>
      <c r="G172" s="96">
        <v>10</v>
      </c>
    </row>
    <row r="173" spans="2:42" x14ac:dyDescent="0.2">
      <c r="B173" s="58" t="s">
        <v>443</v>
      </c>
      <c r="C173" s="113">
        <v>1</v>
      </c>
      <c r="D173" s="113">
        <v>39.9</v>
      </c>
      <c r="E173" s="113">
        <v>0.02</v>
      </c>
      <c r="F173" s="96">
        <v>4.7</v>
      </c>
      <c r="G173" s="96">
        <v>10</v>
      </c>
    </row>
    <row r="174" spans="2:42" x14ac:dyDescent="0.2">
      <c r="B174" s="1" t="s">
        <v>463</v>
      </c>
    </row>
    <row r="175" spans="2:42" x14ac:dyDescent="0.2">
      <c r="B175" s="1"/>
    </row>
    <row r="176" spans="2:42" ht="20.399999999999999" x14ac:dyDescent="0.2">
      <c r="B176" s="186" t="s">
        <v>214</v>
      </c>
      <c r="C176" s="167">
        <v>2021</v>
      </c>
      <c r="D176" s="167">
        <v>2022</v>
      </c>
      <c r="E176" s="167">
        <v>2023</v>
      </c>
      <c r="F176" s="167">
        <v>2024</v>
      </c>
      <c r="G176" s="167">
        <v>2025</v>
      </c>
      <c r="H176" s="167">
        <v>2026</v>
      </c>
      <c r="I176" s="167">
        <v>2027</v>
      </c>
      <c r="J176" s="167">
        <v>2028</v>
      </c>
      <c r="K176" s="167">
        <v>2029</v>
      </c>
      <c r="L176" s="167">
        <v>2030</v>
      </c>
      <c r="M176" s="167">
        <v>2031</v>
      </c>
      <c r="N176" s="167">
        <v>2032</v>
      </c>
      <c r="O176" s="167">
        <v>2033</v>
      </c>
      <c r="P176" s="167">
        <v>2034</v>
      </c>
      <c r="Q176" s="167">
        <v>2035</v>
      </c>
      <c r="R176" s="167">
        <v>2036</v>
      </c>
      <c r="S176" s="167">
        <v>2037</v>
      </c>
      <c r="T176" s="167">
        <v>2038</v>
      </c>
      <c r="U176" s="167">
        <v>2039</v>
      </c>
      <c r="V176" s="167">
        <v>2040</v>
      </c>
      <c r="W176" s="167">
        <v>2041</v>
      </c>
      <c r="X176" s="167">
        <v>2042</v>
      </c>
      <c r="Y176" s="167">
        <v>2043</v>
      </c>
      <c r="Z176" s="167">
        <v>2044</v>
      </c>
      <c r="AA176" s="167">
        <v>2045</v>
      </c>
      <c r="AB176" s="167">
        <v>2046</v>
      </c>
      <c r="AC176" s="167">
        <v>2047</v>
      </c>
      <c r="AD176" s="167">
        <v>2048</v>
      </c>
      <c r="AE176" s="167">
        <v>2049</v>
      </c>
      <c r="AF176" s="167">
        <v>2050</v>
      </c>
      <c r="AG176" s="167">
        <v>2051</v>
      </c>
      <c r="AH176" s="167">
        <v>2052</v>
      </c>
      <c r="AI176" s="167">
        <v>2053</v>
      </c>
      <c r="AJ176" s="167">
        <v>2054</v>
      </c>
      <c r="AK176" s="167">
        <v>2055</v>
      </c>
      <c r="AL176" s="167">
        <v>2056</v>
      </c>
      <c r="AM176" s="167">
        <v>2057</v>
      </c>
      <c r="AN176" s="167">
        <v>2058</v>
      </c>
      <c r="AO176" s="167">
        <v>2059</v>
      </c>
      <c r="AP176" s="167">
        <v>2060</v>
      </c>
    </row>
    <row r="177" spans="2:43" ht="12.6" x14ac:dyDescent="0.3">
      <c r="B177" s="57" t="s">
        <v>215</v>
      </c>
      <c r="C177" s="117">
        <v>67.099999999999994</v>
      </c>
      <c r="D177" s="117">
        <f t="shared" ref="D177:AP177" si="4">ROUND(C177*(1+(0.7*D39)),2)</f>
        <v>68.930000000000007</v>
      </c>
      <c r="E177" s="117">
        <f t="shared" si="4"/>
        <v>70.14</v>
      </c>
      <c r="F177" s="117">
        <f t="shared" si="4"/>
        <v>70.48</v>
      </c>
      <c r="G177" s="117">
        <f t="shared" si="4"/>
        <v>71.319999999999993</v>
      </c>
      <c r="H177" s="117">
        <f t="shared" si="4"/>
        <v>72.17</v>
      </c>
      <c r="I177" s="117">
        <f t="shared" si="4"/>
        <v>73.03</v>
      </c>
      <c r="J177" s="117">
        <f t="shared" si="4"/>
        <v>73.900000000000006</v>
      </c>
      <c r="K177" s="117">
        <f t="shared" si="4"/>
        <v>74.78</v>
      </c>
      <c r="L177" s="117">
        <f t="shared" si="4"/>
        <v>75.67</v>
      </c>
      <c r="M177" s="117">
        <f t="shared" si="4"/>
        <v>76.31</v>
      </c>
      <c r="N177" s="117">
        <f t="shared" si="4"/>
        <v>76.95</v>
      </c>
      <c r="O177" s="117">
        <f t="shared" si="4"/>
        <v>77.599999999999994</v>
      </c>
      <c r="P177" s="117">
        <f t="shared" si="4"/>
        <v>78.25</v>
      </c>
      <c r="Q177" s="117">
        <f t="shared" si="4"/>
        <v>78.91</v>
      </c>
      <c r="R177" s="117">
        <f t="shared" si="4"/>
        <v>79.569999999999993</v>
      </c>
      <c r="S177" s="117">
        <f t="shared" si="4"/>
        <v>80.239999999999995</v>
      </c>
      <c r="T177" s="117">
        <f t="shared" si="4"/>
        <v>80.91</v>
      </c>
      <c r="U177" s="117">
        <f t="shared" si="4"/>
        <v>81.59</v>
      </c>
      <c r="V177" s="117">
        <f t="shared" si="4"/>
        <v>82.28</v>
      </c>
      <c r="W177" s="117">
        <f t="shared" si="4"/>
        <v>82.86</v>
      </c>
      <c r="X177" s="117">
        <f t="shared" si="4"/>
        <v>83.44</v>
      </c>
      <c r="Y177" s="117">
        <f t="shared" si="4"/>
        <v>84.02</v>
      </c>
      <c r="Z177" s="117">
        <f t="shared" si="4"/>
        <v>84.61</v>
      </c>
      <c r="AA177" s="117">
        <f t="shared" si="4"/>
        <v>85.2</v>
      </c>
      <c r="AB177" s="117">
        <f t="shared" si="4"/>
        <v>85.8</v>
      </c>
      <c r="AC177" s="117">
        <f t="shared" si="4"/>
        <v>86.4</v>
      </c>
      <c r="AD177" s="117">
        <f t="shared" si="4"/>
        <v>87</v>
      </c>
      <c r="AE177" s="117">
        <f t="shared" si="4"/>
        <v>87.61</v>
      </c>
      <c r="AF177" s="117">
        <f t="shared" si="4"/>
        <v>88.22</v>
      </c>
      <c r="AG177" s="117">
        <f t="shared" si="4"/>
        <v>89.02</v>
      </c>
      <c r="AH177" s="117">
        <f t="shared" si="4"/>
        <v>89.83</v>
      </c>
      <c r="AI177" s="117">
        <f t="shared" si="4"/>
        <v>90.65</v>
      </c>
      <c r="AJ177" s="117">
        <f t="shared" si="4"/>
        <v>91.47</v>
      </c>
      <c r="AK177" s="117">
        <f t="shared" si="4"/>
        <v>92.3</v>
      </c>
      <c r="AL177" s="117">
        <f t="shared" si="4"/>
        <v>93.14</v>
      </c>
      <c r="AM177" s="117">
        <f t="shared" si="4"/>
        <v>93.99</v>
      </c>
      <c r="AN177" s="117">
        <f t="shared" si="4"/>
        <v>94.85</v>
      </c>
      <c r="AO177" s="117">
        <f t="shared" si="4"/>
        <v>95.71</v>
      </c>
      <c r="AP177" s="117">
        <f t="shared" si="4"/>
        <v>96.58</v>
      </c>
      <c r="AQ177" s="129"/>
    </row>
    <row r="178" spans="2:43" ht="12.6" x14ac:dyDescent="0.3">
      <c r="B178" s="57" t="s">
        <v>216</v>
      </c>
      <c r="C178" s="117">
        <v>119.4</v>
      </c>
      <c r="D178" s="117">
        <f t="shared" ref="D178:AP178" si="5">ROUND(C178*(1+(0.7*D39)),2)</f>
        <v>122.66</v>
      </c>
      <c r="E178" s="117">
        <f t="shared" si="5"/>
        <v>124.81</v>
      </c>
      <c r="F178" s="117">
        <f t="shared" si="5"/>
        <v>125.42</v>
      </c>
      <c r="G178" s="117">
        <f t="shared" si="5"/>
        <v>126.91</v>
      </c>
      <c r="H178" s="117">
        <f t="shared" si="5"/>
        <v>128.41999999999999</v>
      </c>
      <c r="I178" s="117">
        <f t="shared" si="5"/>
        <v>129.94999999999999</v>
      </c>
      <c r="J178" s="117">
        <f t="shared" si="5"/>
        <v>131.5</v>
      </c>
      <c r="K178" s="117">
        <f t="shared" si="5"/>
        <v>133.06</v>
      </c>
      <c r="L178" s="117">
        <f t="shared" si="5"/>
        <v>134.63999999999999</v>
      </c>
      <c r="M178" s="117">
        <f t="shared" si="5"/>
        <v>135.77000000000001</v>
      </c>
      <c r="N178" s="117">
        <f t="shared" si="5"/>
        <v>136.91</v>
      </c>
      <c r="O178" s="117">
        <f t="shared" si="5"/>
        <v>138.06</v>
      </c>
      <c r="P178" s="117">
        <f t="shared" si="5"/>
        <v>139.22</v>
      </c>
      <c r="Q178" s="117">
        <f t="shared" si="5"/>
        <v>140.38999999999999</v>
      </c>
      <c r="R178" s="117">
        <f t="shared" si="5"/>
        <v>141.57</v>
      </c>
      <c r="S178" s="117">
        <f t="shared" si="5"/>
        <v>142.76</v>
      </c>
      <c r="T178" s="117">
        <f t="shared" si="5"/>
        <v>143.96</v>
      </c>
      <c r="U178" s="117">
        <f t="shared" si="5"/>
        <v>145.16999999999999</v>
      </c>
      <c r="V178" s="117">
        <f t="shared" si="5"/>
        <v>146.38999999999999</v>
      </c>
      <c r="W178" s="117">
        <f t="shared" si="5"/>
        <v>147.41</v>
      </c>
      <c r="X178" s="117">
        <f t="shared" si="5"/>
        <v>148.44</v>
      </c>
      <c r="Y178" s="117">
        <f t="shared" si="5"/>
        <v>149.47999999999999</v>
      </c>
      <c r="Z178" s="117">
        <f t="shared" si="5"/>
        <v>150.53</v>
      </c>
      <c r="AA178" s="117">
        <f t="shared" si="5"/>
        <v>151.58000000000001</v>
      </c>
      <c r="AB178" s="117">
        <f t="shared" si="5"/>
        <v>152.63999999999999</v>
      </c>
      <c r="AC178" s="117">
        <f t="shared" si="5"/>
        <v>153.71</v>
      </c>
      <c r="AD178" s="117">
        <f t="shared" si="5"/>
        <v>154.79</v>
      </c>
      <c r="AE178" s="117">
        <f t="shared" si="5"/>
        <v>155.87</v>
      </c>
      <c r="AF178" s="117">
        <f t="shared" si="5"/>
        <v>156.96</v>
      </c>
      <c r="AG178" s="117">
        <f t="shared" si="5"/>
        <v>158.38999999999999</v>
      </c>
      <c r="AH178" s="117">
        <f t="shared" si="5"/>
        <v>159.83000000000001</v>
      </c>
      <c r="AI178" s="117">
        <f t="shared" si="5"/>
        <v>161.28</v>
      </c>
      <c r="AJ178" s="117">
        <f t="shared" si="5"/>
        <v>162.75</v>
      </c>
      <c r="AK178" s="117">
        <f t="shared" si="5"/>
        <v>164.23</v>
      </c>
      <c r="AL178" s="117">
        <f t="shared" si="5"/>
        <v>165.72</v>
      </c>
      <c r="AM178" s="117">
        <f t="shared" si="5"/>
        <v>167.23</v>
      </c>
      <c r="AN178" s="117">
        <f t="shared" si="5"/>
        <v>168.75</v>
      </c>
      <c r="AO178" s="117">
        <f t="shared" si="5"/>
        <v>170.29</v>
      </c>
      <c r="AP178" s="117">
        <f t="shared" si="5"/>
        <v>171.84</v>
      </c>
      <c r="AQ178" s="129"/>
    </row>
    <row r="179" spans="2:43" ht="12.6" x14ac:dyDescent="0.3">
      <c r="B179" s="57" t="s">
        <v>221</v>
      </c>
      <c r="C179" s="117">
        <v>16.7</v>
      </c>
      <c r="D179" s="117">
        <f t="shared" ref="D179:AP179" si="6">ROUND(C179*(1+(0.7*D39)),2)</f>
        <v>17.16</v>
      </c>
      <c r="E179" s="117">
        <f t="shared" si="6"/>
        <v>17.46</v>
      </c>
      <c r="F179" s="117">
        <f t="shared" si="6"/>
        <v>17.55</v>
      </c>
      <c r="G179" s="117">
        <f t="shared" si="6"/>
        <v>17.760000000000002</v>
      </c>
      <c r="H179" s="117">
        <f t="shared" si="6"/>
        <v>17.97</v>
      </c>
      <c r="I179" s="117">
        <f t="shared" si="6"/>
        <v>18.18</v>
      </c>
      <c r="J179" s="117">
        <f t="shared" si="6"/>
        <v>18.399999999999999</v>
      </c>
      <c r="K179" s="117">
        <f t="shared" si="6"/>
        <v>18.62</v>
      </c>
      <c r="L179" s="117">
        <f t="shared" si="6"/>
        <v>18.84</v>
      </c>
      <c r="M179" s="117">
        <f t="shared" si="6"/>
        <v>19</v>
      </c>
      <c r="N179" s="117">
        <f t="shared" si="6"/>
        <v>19.16</v>
      </c>
      <c r="O179" s="117">
        <f t="shared" si="6"/>
        <v>19.32</v>
      </c>
      <c r="P179" s="117">
        <f t="shared" si="6"/>
        <v>19.48</v>
      </c>
      <c r="Q179" s="117">
        <f t="shared" si="6"/>
        <v>19.64</v>
      </c>
      <c r="R179" s="117">
        <f t="shared" si="6"/>
        <v>19.8</v>
      </c>
      <c r="S179" s="117">
        <f t="shared" si="6"/>
        <v>19.97</v>
      </c>
      <c r="T179" s="117">
        <f t="shared" si="6"/>
        <v>20.14</v>
      </c>
      <c r="U179" s="117">
        <f t="shared" si="6"/>
        <v>20.309999999999999</v>
      </c>
      <c r="V179" s="117">
        <f t="shared" si="6"/>
        <v>20.48</v>
      </c>
      <c r="W179" s="117">
        <f t="shared" si="6"/>
        <v>20.62</v>
      </c>
      <c r="X179" s="117">
        <f t="shared" si="6"/>
        <v>20.76</v>
      </c>
      <c r="Y179" s="117">
        <f t="shared" si="6"/>
        <v>20.91</v>
      </c>
      <c r="Z179" s="117">
        <f t="shared" si="6"/>
        <v>21.06</v>
      </c>
      <c r="AA179" s="117">
        <f t="shared" si="6"/>
        <v>21.21</v>
      </c>
      <c r="AB179" s="117">
        <f t="shared" si="6"/>
        <v>21.36</v>
      </c>
      <c r="AC179" s="117">
        <f t="shared" si="6"/>
        <v>21.51</v>
      </c>
      <c r="AD179" s="117">
        <f t="shared" si="6"/>
        <v>21.66</v>
      </c>
      <c r="AE179" s="117">
        <f t="shared" si="6"/>
        <v>21.81</v>
      </c>
      <c r="AF179" s="117">
        <f t="shared" si="6"/>
        <v>21.96</v>
      </c>
      <c r="AG179" s="117">
        <f t="shared" si="6"/>
        <v>22.16</v>
      </c>
      <c r="AH179" s="117">
        <f t="shared" si="6"/>
        <v>22.36</v>
      </c>
      <c r="AI179" s="117">
        <f t="shared" si="6"/>
        <v>22.56</v>
      </c>
      <c r="AJ179" s="117">
        <f t="shared" si="6"/>
        <v>22.77</v>
      </c>
      <c r="AK179" s="117">
        <f t="shared" si="6"/>
        <v>22.98</v>
      </c>
      <c r="AL179" s="117">
        <f t="shared" si="6"/>
        <v>23.19</v>
      </c>
      <c r="AM179" s="117">
        <f t="shared" si="6"/>
        <v>23.4</v>
      </c>
      <c r="AN179" s="117">
        <f t="shared" si="6"/>
        <v>23.61</v>
      </c>
      <c r="AO179" s="117">
        <f t="shared" si="6"/>
        <v>23.82</v>
      </c>
      <c r="AP179" s="117">
        <f t="shared" si="6"/>
        <v>24.04</v>
      </c>
      <c r="AQ179" s="129"/>
    </row>
    <row r="180" spans="2:43" ht="12.6" x14ac:dyDescent="0.3">
      <c r="B180" s="57" t="s">
        <v>220</v>
      </c>
      <c r="C180" s="117">
        <v>28.2</v>
      </c>
      <c r="D180" s="117">
        <f>ROUND(C180*(1+(0.7*D39)),2)</f>
        <v>28.97</v>
      </c>
      <c r="E180" s="117">
        <f t="shared" ref="E180:AP180" si="7">ROUND(D180*(1+(0.7*E39)),2)</f>
        <v>29.48</v>
      </c>
      <c r="F180" s="117">
        <f t="shared" si="7"/>
        <v>29.62</v>
      </c>
      <c r="G180" s="117">
        <f t="shared" si="7"/>
        <v>29.97</v>
      </c>
      <c r="H180" s="117">
        <f t="shared" si="7"/>
        <v>30.33</v>
      </c>
      <c r="I180" s="117">
        <f t="shared" si="7"/>
        <v>30.69</v>
      </c>
      <c r="J180" s="117">
        <f t="shared" si="7"/>
        <v>31.06</v>
      </c>
      <c r="K180" s="117">
        <f t="shared" si="7"/>
        <v>31.43</v>
      </c>
      <c r="L180" s="117">
        <f t="shared" si="7"/>
        <v>31.8</v>
      </c>
      <c r="M180" s="117">
        <f t="shared" si="7"/>
        <v>32.07</v>
      </c>
      <c r="N180" s="117">
        <f t="shared" si="7"/>
        <v>32.340000000000003</v>
      </c>
      <c r="O180" s="117">
        <f t="shared" si="7"/>
        <v>32.61</v>
      </c>
      <c r="P180" s="117">
        <f t="shared" si="7"/>
        <v>32.880000000000003</v>
      </c>
      <c r="Q180" s="117">
        <f t="shared" si="7"/>
        <v>33.159999999999997</v>
      </c>
      <c r="R180" s="117">
        <f t="shared" si="7"/>
        <v>33.44</v>
      </c>
      <c r="S180" s="117">
        <f t="shared" si="7"/>
        <v>33.72</v>
      </c>
      <c r="T180" s="117">
        <f t="shared" si="7"/>
        <v>34</v>
      </c>
      <c r="U180" s="117">
        <f t="shared" si="7"/>
        <v>34.29</v>
      </c>
      <c r="V180" s="117">
        <f t="shared" si="7"/>
        <v>34.58</v>
      </c>
      <c r="W180" s="117">
        <f t="shared" si="7"/>
        <v>34.82</v>
      </c>
      <c r="X180" s="117">
        <f t="shared" si="7"/>
        <v>35.06</v>
      </c>
      <c r="Y180" s="117">
        <f t="shared" si="7"/>
        <v>35.31</v>
      </c>
      <c r="Z180" s="117">
        <f t="shared" si="7"/>
        <v>35.56</v>
      </c>
      <c r="AA180" s="117">
        <f t="shared" si="7"/>
        <v>35.81</v>
      </c>
      <c r="AB180" s="117">
        <f t="shared" si="7"/>
        <v>36.06</v>
      </c>
      <c r="AC180" s="117">
        <f t="shared" si="7"/>
        <v>36.31</v>
      </c>
      <c r="AD180" s="117">
        <f t="shared" si="7"/>
        <v>36.56</v>
      </c>
      <c r="AE180" s="117">
        <f t="shared" si="7"/>
        <v>36.82</v>
      </c>
      <c r="AF180" s="117">
        <f t="shared" si="7"/>
        <v>37.08</v>
      </c>
      <c r="AG180" s="117">
        <f t="shared" si="7"/>
        <v>37.42</v>
      </c>
      <c r="AH180" s="117">
        <f t="shared" si="7"/>
        <v>37.76</v>
      </c>
      <c r="AI180" s="117">
        <f t="shared" si="7"/>
        <v>38.1</v>
      </c>
      <c r="AJ180" s="117">
        <f t="shared" si="7"/>
        <v>38.450000000000003</v>
      </c>
      <c r="AK180" s="117">
        <f t="shared" si="7"/>
        <v>38.799999999999997</v>
      </c>
      <c r="AL180" s="117">
        <f t="shared" si="7"/>
        <v>39.15</v>
      </c>
      <c r="AM180" s="117">
        <f t="shared" si="7"/>
        <v>39.51</v>
      </c>
      <c r="AN180" s="117">
        <f t="shared" si="7"/>
        <v>39.869999999999997</v>
      </c>
      <c r="AO180" s="117">
        <f t="shared" si="7"/>
        <v>40.229999999999997</v>
      </c>
      <c r="AP180" s="117">
        <f t="shared" si="7"/>
        <v>40.6</v>
      </c>
      <c r="AQ180" s="129"/>
    </row>
    <row r="181" spans="2:43" ht="12.6" x14ac:dyDescent="0.3">
      <c r="B181" s="57" t="s">
        <v>219</v>
      </c>
      <c r="C181" s="117">
        <v>11.5</v>
      </c>
      <c r="D181" s="117">
        <f t="shared" ref="D181:AP181" si="8">ROUND(C181*(1+(0.7*D39)),2)</f>
        <v>11.81</v>
      </c>
      <c r="E181" s="117">
        <f t="shared" si="8"/>
        <v>12.02</v>
      </c>
      <c r="F181" s="117">
        <f t="shared" si="8"/>
        <v>12.08</v>
      </c>
      <c r="G181" s="117">
        <f t="shared" si="8"/>
        <v>12.22</v>
      </c>
      <c r="H181" s="117">
        <f t="shared" si="8"/>
        <v>12.37</v>
      </c>
      <c r="I181" s="117">
        <f t="shared" si="8"/>
        <v>12.52</v>
      </c>
      <c r="J181" s="117">
        <f t="shared" si="8"/>
        <v>12.67</v>
      </c>
      <c r="K181" s="117">
        <f t="shared" si="8"/>
        <v>12.82</v>
      </c>
      <c r="L181" s="117">
        <f t="shared" si="8"/>
        <v>12.97</v>
      </c>
      <c r="M181" s="117">
        <f t="shared" si="8"/>
        <v>13.08</v>
      </c>
      <c r="N181" s="117">
        <f t="shared" si="8"/>
        <v>13.19</v>
      </c>
      <c r="O181" s="117">
        <f t="shared" si="8"/>
        <v>13.3</v>
      </c>
      <c r="P181" s="117">
        <f t="shared" si="8"/>
        <v>13.41</v>
      </c>
      <c r="Q181" s="117">
        <f t="shared" si="8"/>
        <v>13.52</v>
      </c>
      <c r="R181" s="117">
        <f t="shared" si="8"/>
        <v>13.63</v>
      </c>
      <c r="S181" s="117">
        <f t="shared" si="8"/>
        <v>13.74</v>
      </c>
      <c r="T181" s="117">
        <f t="shared" si="8"/>
        <v>13.86</v>
      </c>
      <c r="U181" s="117">
        <f t="shared" si="8"/>
        <v>13.98</v>
      </c>
      <c r="V181" s="117">
        <f t="shared" si="8"/>
        <v>14.1</v>
      </c>
      <c r="W181" s="117">
        <f t="shared" si="8"/>
        <v>14.2</v>
      </c>
      <c r="X181" s="117">
        <f t="shared" si="8"/>
        <v>14.3</v>
      </c>
      <c r="Y181" s="117">
        <f t="shared" si="8"/>
        <v>14.4</v>
      </c>
      <c r="Z181" s="117">
        <f t="shared" si="8"/>
        <v>14.5</v>
      </c>
      <c r="AA181" s="117">
        <f t="shared" si="8"/>
        <v>14.6</v>
      </c>
      <c r="AB181" s="117">
        <f t="shared" si="8"/>
        <v>14.7</v>
      </c>
      <c r="AC181" s="117">
        <f t="shared" si="8"/>
        <v>14.8</v>
      </c>
      <c r="AD181" s="117">
        <f t="shared" si="8"/>
        <v>14.9</v>
      </c>
      <c r="AE181" s="117">
        <f t="shared" si="8"/>
        <v>15</v>
      </c>
      <c r="AF181" s="117">
        <f t="shared" si="8"/>
        <v>15.11</v>
      </c>
      <c r="AG181" s="117">
        <f t="shared" si="8"/>
        <v>15.25</v>
      </c>
      <c r="AH181" s="117">
        <f t="shared" si="8"/>
        <v>15.39</v>
      </c>
      <c r="AI181" s="117">
        <f t="shared" si="8"/>
        <v>15.53</v>
      </c>
      <c r="AJ181" s="117">
        <f t="shared" si="8"/>
        <v>15.67</v>
      </c>
      <c r="AK181" s="117">
        <f t="shared" si="8"/>
        <v>15.81</v>
      </c>
      <c r="AL181" s="117">
        <f t="shared" si="8"/>
        <v>15.95</v>
      </c>
      <c r="AM181" s="117">
        <f t="shared" si="8"/>
        <v>16.100000000000001</v>
      </c>
      <c r="AN181" s="117">
        <f t="shared" si="8"/>
        <v>16.25</v>
      </c>
      <c r="AO181" s="117">
        <f t="shared" si="8"/>
        <v>16.399999999999999</v>
      </c>
      <c r="AP181" s="117">
        <f t="shared" si="8"/>
        <v>16.55</v>
      </c>
      <c r="AQ181" s="129"/>
    </row>
    <row r="182" spans="2:43" x14ac:dyDescent="0.2">
      <c r="B182" s="57" t="s">
        <v>217</v>
      </c>
      <c r="C182" s="117">
        <v>0.8</v>
      </c>
      <c r="D182" s="117">
        <f t="shared" ref="D182:AP182" si="9">ROUND(C182*(1+(0.7*D39)),2)</f>
        <v>0.82</v>
      </c>
      <c r="E182" s="117">
        <f t="shared" si="9"/>
        <v>0.83</v>
      </c>
      <c r="F182" s="117">
        <f t="shared" si="9"/>
        <v>0.83</v>
      </c>
      <c r="G182" s="117">
        <f t="shared" si="9"/>
        <v>0.84</v>
      </c>
      <c r="H182" s="117">
        <f t="shared" si="9"/>
        <v>0.85</v>
      </c>
      <c r="I182" s="117">
        <f t="shared" si="9"/>
        <v>0.86</v>
      </c>
      <c r="J182" s="117">
        <f t="shared" si="9"/>
        <v>0.87</v>
      </c>
      <c r="K182" s="117">
        <f t="shared" si="9"/>
        <v>0.88</v>
      </c>
      <c r="L182" s="117">
        <f t="shared" si="9"/>
        <v>0.89</v>
      </c>
      <c r="M182" s="117">
        <f t="shared" si="9"/>
        <v>0.9</v>
      </c>
      <c r="N182" s="117">
        <f t="shared" si="9"/>
        <v>0.91</v>
      </c>
      <c r="O182" s="117">
        <f t="shared" si="9"/>
        <v>0.92</v>
      </c>
      <c r="P182" s="117">
        <f t="shared" si="9"/>
        <v>0.93</v>
      </c>
      <c r="Q182" s="117">
        <f t="shared" si="9"/>
        <v>0.94</v>
      </c>
      <c r="R182" s="117">
        <f t="shared" si="9"/>
        <v>0.95</v>
      </c>
      <c r="S182" s="117">
        <f t="shared" si="9"/>
        <v>0.96</v>
      </c>
      <c r="T182" s="117">
        <f t="shared" si="9"/>
        <v>0.97</v>
      </c>
      <c r="U182" s="117">
        <f t="shared" si="9"/>
        <v>0.98</v>
      </c>
      <c r="V182" s="117">
        <f t="shared" si="9"/>
        <v>0.99</v>
      </c>
      <c r="W182" s="117">
        <f t="shared" si="9"/>
        <v>1</v>
      </c>
      <c r="X182" s="117">
        <f t="shared" si="9"/>
        <v>1.01</v>
      </c>
      <c r="Y182" s="117">
        <f t="shared" si="9"/>
        <v>1.02</v>
      </c>
      <c r="Z182" s="117">
        <f t="shared" si="9"/>
        <v>1.03</v>
      </c>
      <c r="AA182" s="117">
        <f t="shared" si="9"/>
        <v>1.04</v>
      </c>
      <c r="AB182" s="117">
        <f t="shared" si="9"/>
        <v>1.05</v>
      </c>
      <c r="AC182" s="117">
        <f t="shared" si="9"/>
        <v>1.06</v>
      </c>
      <c r="AD182" s="117">
        <f t="shared" si="9"/>
        <v>1.07</v>
      </c>
      <c r="AE182" s="117">
        <f t="shared" si="9"/>
        <v>1.08</v>
      </c>
      <c r="AF182" s="117">
        <f t="shared" si="9"/>
        <v>1.0900000000000001</v>
      </c>
      <c r="AG182" s="117">
        <f t="shared" si="9"/>
        <v>1.1000000000000001</v>
      </c>
      <c r="AH182" s="117">
        <f t="shared" si="9"/>
        <v>1.1100000000000001</v>
      </c>
      <c r="AI182" s="117">
        <f t="shared" si="9"/>
        <v>1.1200000000000001</v>
      </c>
      <c r="AJ182" s="117">
        <f t="shared" si="9"/>
        <v>1.1299999999999999</v>
      </c>
      <c r="AK182" s="117">
        <f t="shared" si="9"/>
        <v>1.1399999999999999</v>
      </c>
      <c r="AL182" s="117">
        <f t="shared" si="9"/>
        <v>1.1499999999999999</v>
      </c>
      <c r="AM182" s="117">
        <f t="shared" si="9"/>
        <v>1.1599999999999999</v>
      </c>
      <c r="AN182" s="117">
        <f t="shared" si="9"/>
        <v>1.17</v>
      </c>
      <c r="AO182" s="117">
        <f t="shared" si="9"/>
        <v>1.18</v>
      </c>
      <c r="AP182" s="117">
        <f t="shared" si="9"/>
        <v>1.19</v>
      </c>
      <c r="AQ182" s="129"/>
    </row>
    <row r="183" spans="2:43" ht="12.6" x14ac:dyDescent="0.3">
      <c r="B183" s="57" t="s">
        <v>218</v>
      </c>
      <c r="C183" s="117">
        <v>27.7</v>
      </c>
      <c r="D183" s="117">
        <f t="shared" ref="D183:AP183" si="10">ROUND(C183*(1+(0.7*D39)),2)</f>
        <v>28.46</v>
      </c>
      <c r="E183" s="117">
        <f t="shared" si="10"/>
        <v>28.96</v>
      </c>
      <c r="F183" s="117">
        <f t="shared" si="10"/>
        <v>29.1</v>
      </c>
      <c r="G183" s="117">
        <f t="shared" si="10"/>
        <v>29.45</v>
      </c>
      <c r="H183" s="117">
        <f t="shared" si="10"/>
        <v>29.8</v>
      </c>
      <c r="I183" s="117">
        <f t="shared" si="10"/>
        <v>30.15</v>
      </c>
      <c r="J183" s="117">
        <f t="shared" si="10"/>
        <v>30.51</v>
      </c>
      <c r="K183" s="117">
        <f t="shared" si="10"/>
        <v>30.87</v>
      </c>
      <c r="L183" s="117">
        <f t="shared" si="10"/>
        <v>31.24</v>
      </c>
      <c r="M183" s="117">
        <f t="shared" si="10"/>
        <v>31.5</v>
      </c>
      <c r="N183" s="117">
        <f t="shared" si="10"/>
        <v>31.76</v>
      </c>
      <c r="O183" s="117">
        <f t="shared" si="10"/>
        <v>32.03</v>
      </c>
      <c r="P183" s="117">
        <f t="shared" si="10"/>
        <v>32.299999999999997</v>
      </c>
      <c r="Q183" s="117">
        <f t="shared" si="10"/>
        <v>32.57</v>
      </c>
      <c r="R183" s="117">
        <f t="shared" si="10"/>
        <v>32.840000000000003</v>
      </c>
      <c r="S183" s="117">
        <f t="shared" si="10"/>
        <v>33.119999999999997</v>
      </c>
      <c r="T183" s="117">
        <f t="shared" si="10"/>
        <v>33.4</v>
      </c>
      <c r="U183" s="117">
        <f t="shared" si="10"/>
        <v>33.68</v>
      </c>
      <c r="V183" s="117">
        <f t="shared" si="10"/>
        <v>33.96</v>
      </c>
      <c r="W183" s="117">
        <f t="shared" si="10"/>
        <v>34.200000000000003</v>
      </c>
      <c r="X183" s="117">
        <f t="shared" si="10"/>
        <v>34.44</v>
      </c>
      <c r="Y183" s="117">
        <f t="shared" si="10"/>
        <v>34.68</v>
      </c>
      <c r="Z183" s="117">
        <f t="shared" si="10"/>
        <v>34.92</v>
      </c>
      <c r="AA183" s="117">
        <f t="shared" si="10"/>
        <v>35.159999999999997</v>
      </c>
      <c r="AB183" s="117">
        <f t="shared" si="10"/>
        <v>35.409999999999997</v>
      </c>
      <c r="AC183" s="117">
        <f t="shared" si="10"/>
        <v>35.659999999999997</v>
      </c>
      <c r="AD183" s="117">
        <f t="shared" si="10"/>
        <v>35.909999999999997</v>
      </c>
      <c r="AE183" s="117">
        <f t="shared" si="10"/>
        <v>36.159999999999997</v>
      </c>
      <c r="AF183" s="117">
        <f t="shared" si="10"/>
        <v>36.409999999999997</v>
      </c>
      <c r="AG183" s="117">
        <f t="shared" si="10"/>
        <v>36.74</v>
      </c>
      <c r="AH183" s="117">
        <f t="shared" si="10"/>
        <v>37.07</v>
      </c>
      <c r="AI183" s="117">
        <f t="shared" si="10"/>
        <v>37.409999999999997</v>
      </c>
      <c r="AJ183" s="117">
        <f t="shared" si="10"/>
        <v>37.75</v>
      </c>
      <c r="AK183" s="117">
        <f t="shared" si="10"/>
        <v>38.090000000000003</v>
      </c>
      <c r="AL183" s="117">
        <f t="shared" si="10"/>
        <v>38.44</v>
      </c>
      <c r="AM183" s="117">
        <f t="shared" si="10"/>
        <v>38.79</v>
      </c>
      <c r="AN183" s="117">
        <f t="shared" si="10"/>
        <v>39.14</v>
      </c>
      <c r="AO183" s="117">
        <f t="shared" si="10"/>
        <v>39.5</v>
      </c>
      <c r="AP183" s="117">
        <f t="shared" si="10"/>
        <v>39.86</v>
      </c>
      <c r="AQ183" s="129"/>
    </row>
    <row r="184" spans="2:43" x14ac:dyDescent="0.2">
      <c r="B184" s="1" t="s">
        <v>223</v>
      </c>
    </row>
    <row r="185" spans="2:43" x14ac:dyDescent="0.2">
      <c r="B185" s="1"/>
    </row>
    <row r="186" spans="2:43" ht="16.5" customHeight="1" x14ac:dyDescent="0.2">
      <c r="B186" s="186" t="s">
        <v>197</v>
      </c>
      <c r="C186" s="225" t="s">
        <v>200</v>
      </c>
      <c r="D186" s="225" t="s">
        <v>201</v>
      </c>
    </row>
    <row r="187" spans="2:43" x14ac:dyDescent="0.2">
      <c r="B187" s="77" t="s">
        <v>168</v>
      </c>
      <c r="C187" s="91">
        <v>0.72</v>
      </c>
      <c r="D187" s="3" t="s">
        <v>199</v>
      </c>
    </row>
    <row r="188" spans="2:43" x14ac:dyDescent="0.2">
      <c r="B188" s="54" t="s">
        <v>169</v>
      </c>
      <c r="C188" s="92">
        <v>0.82</v>
      </c>
      <c r="D188" s="3" t="s">
        <v>199</v>
      </c>
    </row>
    <row r="189" spans="2:43" x14ac:dyDescent="0.2">
      <c r="B189" s="54" t="s">
        <v>198</v>
      </c>
      <c r="C189" s="92">
        <v>0.7</v>
      </c>
      <c r="D189" s="3" t="s">
        <v>202</v>
      </c>
    </row>
    <row r="190" spans="2:43" x14ac:dyDescent="0.2">
      <c r="B190" s="1" t="s">
        <v>203</v>
      </c>
    </row>
    <row r="191" spans="2:43" x14ac:dyDescent="0.2">
      <c r="B191" s="1"/>
    </row>
    <row r="192" spans="2:43" ht="16.5" customHeight="1" x14ac:dyDescent="0.25">
      <c r="B192" s="355" t="s">
        <v>465</v>
      </c>
      <c r="C192" s="356"/>
      <c r="D192" s="356"/>
      <c r="E192" s="356"/>
      <c r="F192"/>
      <c r="G192"/>
    </row>
    <row r="193" spans="2:7" ht="12.75" customHeight="1" x14ac:dyDescent="0.2">
      <c r="B193" s="197" t="s">
        <v>136</v>
      </c>
      <c r="C193" s="195" t="s">
        <v>466</v>
      </c>
      <c r="D193" s="195" t="s">
        <v>467</v>
      </c>
      <c r="E193" s="195" t="s">
        <v>468</v>
      </c>
      <c r="F193" s="121"/>
      <c r="G193" s="121"/>
    </row>
    <row r="194" spans="2:7" x14ac:dyDescent="0.2">
      <c r="B194" s="58" t="s">
        <v>457</v>
      </c>
      <c r="C194" s="122">
        <v>3140</v>
      </c>
      <c r="D194" s="113">
        <v>0.182</v>
      </c>
      <c r="E194" s="113">
        <v>2.4E-2</v>
      </c>
      <c r="F194" s="120"/>
      <c r="G194" s="120"/>
    </row>
    <row r="195" spans="2:7" x14ac:dyDescent="0.2">
      <c r="B195" s="112" t="s">
        <v>458</v>
      </c>
      <c r="C195" s="122">
        <v>3190</v>
      </c>
      <c r="D195" s="113">
        <v>0.17599999999999999</v>
      </c>
      <c r="E195" s="113">
        <v>2.4E-2</v>
      </c>
      <c r="F195" s="120"/>
      <c r="G195" s="120"/>
    </row>
    <row r="196" spans="2:7" x14ac:dyDescent="0.2">
      <c r="B196" s="58" t="s">
        <v>443</v>
      </c>
      <c r="C196" s="122">
        <v>3140</v>
      </c>
      <c r="D196" s="113">
        <v>0.17899999999999999</v>
      </c>
      <c r="E196" s="113">
        <v>2.4E-2</v>
      </c>
      <c r="F196" s="120"/>
      <c r="G196" s="120"/>
    </row>
    <row r="197" spans="2:7" x14ac:dyDescent="0.2">
      <c r="B197" s="125" t="s">
        <v>473</v>
      </c>
      <c r="C197" s="119"/>
      <c r="D197" s="119"/>
      <c r="E197" s="119"/>
      <c r="F197" s="120"/>
      <c r="G197" s="120"/>
    </row>
    <row r="198" spans="2:7" x14ac:dyDescent="0.2">
      <c r="B198" s="118"/>
      <c r="C198" s="119"/>
      <c r="D198" s="119"/>
      <c r="E198" s="119"/>
      <c r="F198" s="120"/>
      <c r="G198" s="120"/>
    </row>
    <row r="199" spans="2:7" ht="17.25" customHeight="1" x14ac:dyDescent="0.2">
      <c r="B199" s="362" t="s">
        <v>472</v>
      </c>
      <c r="C199" s="363"/>
      <c r="D199" s="364"/>
      <c r="E199" s="119"/>
      <c r="F199" s="120"/>
      <c r="G199" s="120"/>
    </row>
    <row r="200" spans="2:7" ht="20.399999999999999" x14ac:dyDescent="0.2">
      <c r="B200" s="196" t="s">
        <v>469</v>
      </c>
      <c r="C200" s="195" t="s">
        <v>470</v>
      </c>
      <c r="D200" s="195" t="s">
        <v>471</v>
      </c>
      <c r="E200" s="119"/>
      <c r="F200" s="120"/>
      <c r="G200" s="120"/>
    </row>
    <row r="201" spans="2:7" x14ac:dyDescent="0.2">
      <c r="B201" s="50">
        <v>206</v>
      </c>
      <c r="C201" s="183">
        <v>210</v>
      </c>
      <c r="D201" s="183">
        <v>216</v>
      </c>
      <c r="E201" s="119"/>
      <c r="F201" s="120"/>
      <c r="G201" s="120"/>
    </row>
    <row r="202" spans="2:7" x14ac:dyDescent="0.2">
      <c r="B202" s="125" t="s">
        <v>474</v>
      </c>
      <c r="C202" s="119"/>
      <c r="D202" s="119"/>
      <c r="E202" s="119"/>
      <c r="F202" s="120"/>
      <c r="G202" s="120"/>
    </row>
    <row r="203" spans="2:7" x14ac:dyDescent="0.2">
      <c r="B203" s="118"/>
      <c r="C203" s="119"/>
      <c r="D203" s="119"/>
      <c r="E203" s="119"/>
      <c r="F203" s="120"/>
      <c r="G203" s="120"/>
    </row>
    <row r="204" spans="2:7" ht="16.5" customHeight="1" x14ac:dyDescent="0.2">
      <c r="B204" s="376" t="s">
        <v>475</v>
      </c>
      <c r="C204" s="377"/>
      <c r="D204" s="377"/>
      <c r="E204" s="377"/>
      <c r="F204" s="120"/>
      <c r="G204" s="120"/>
    </row>
    <row r="205" spans="2:7" ht="16.5" customHeight="1" x14ac:dyDescent="0.2">
      <c r="B205" s="194"/>
      <c r="C205" s="195" t="s">
        <v>466</v>
      </c>
      <c r="D205" s="195" t="s">
        <v>467</v>
      </c>
      <c r="E205" s="195" t="s">
        <v>468</v>
      </c>
      <c r="F205" s="120"/>
      <c r="G205" s="120"/>
    </row>
    <row r="206" spans="2:7" ht="12.6" x14ac:dyDescent="0.2">
      <c r="B206" s="58" t="s">
        <v>230</v>
      </c>
      <c r="C206" s="122">
        <v>1</v>
      </c>
      <c r="D206" s="122">
        <v>25</v>
      </c>
      <c r="E206" s="122">
        <v>298</v>
      </c>
      <c r="F206" s="120"/>
      <c r="G206" s="120"/>
    </row>
    <row r="207" spans="2:7" x14ac:dyDescent="0.2">
      <c r="B207" s="125" t="s">
        <v>231</v>
      </c>
      <c r="C207" s="119"/>
      <c r="D207" s="119"/>
      <c r="E207" s="119"/>
      <c r="F207" s="120"/>
      <c r="G207" s="120"/>
    </row>
    <row r="208" spans="2:7" x14ac:dyDescent="0.2">
      <c r="B208" s="125"/>
      <c r="C208" s="119"/>
      <c r="D208" s="119"/>
      <c r="E208" s="119"/>
      <c r="F208" s="120"/>
      <c r="G208" s="120"/>
    </row>
    <row r="209" spans="2:43" ht="16.5" customHeight="1" x14ac:dyDescent="0.2">
      <c r="B209" s="168" t="s">
        <v>232</v>
      </c>
      <c r="C209" s="167">
        <v>2021</v>
      </c>
      <c r="D209" s="167">
        <v>2022</v>
      </c>
      <c r="E209" s="167">
        <v>2023</v>
      </c>
      <c r="F209" s="167">
        <v>2024</v>
      </c>
      <c r="G209" s="167">
        <v>2025</v>
      </c>
      <c r="H209" s="167">
        <v>2026</v>
      </c>
      <c r="I209" s="167">
        <v>2027</v>
      </c>
      <c r="J209" s="167">
        <v>2028</v>
      </c>
      <c r="K209" s="167">
        <v>2029</v>
      </c>
      <c r="L209" s="167">
        <v>2030</v>
      </c>
      <c r="M209" s="167">
        <v>2031</v>
      </c>
      <c r="N209" s="167">
        <v>2032</v>
      </c>
      <c r="O209" s="167">
        <v>2033</v>
      </c>
      <c r="P209" s="167">
        <v>2034</v>
      </c>
      <c r="Q209" s="167">
        <v>2035</v>
      </c>
      <c r="R209" s="167">
        <v>2036</v>
      </c>
      <c r="S209" s="167">
        <v>2037</v>
      </c>
      <c r="T209" s="167">
        <v>2038</v>
      </c>
      <c r="U209" s="167">
        <v>2039</v>
      </c>
      <c r="V209" s="167">
        <v>2040</v>
      </c>
      <c r="W209" s="167">
        <v>2041</v>
      </c>
      <c r="X209" s="167">
        <v>2042</v>
      </c>
      <c r="Y209" s="167">
        <v>2043</v>
      </c>
      <c r="Z209" s="167">
        <v>2044</v>
      </c>
      <c r="AA209" s="167">
        <v>2045</v>
      </c>
      <c r="AB209" s="167">
        <v>2046</v>
      </c>
      <c r="AC209" s="167">
        <v>2047</v>
      </c>
      <c r="AD209" s="167">
        <v>2048</v>
      </c>
      <c r="AE209" s="167">
        <v>2049</v>
      </c>
      <c r="AF209" s="167">
        <v>2050</v>
      </c>
      <c r="AG209" s="167">
        <v>2051</v>
      </c>
      <c r="AH209" s="167">
        <v>2052</v>
      </c>
      <c r="AI209" s="167">
        <v>2053</v>
      </c>
      <c r="AJ209" s="167">
        <v>2054</v>
      </c>
      <c r="AK209" s="167">
        <v>2055</v>
      </c>
      <c r="AL209" s="167">
        <v>2056</v>
      </c>
      <c r="AM209" s="167">
        <v>2057</v>
      </c>
      <c r="AN209" s="167">
        <v>2058</v>
      </c>
      <c r="AO209" s="167">
        <v>2059</v>
      </c>
      <c r="AP209" s="167">
        <v>2060</v>
      </c>
    </row>
    <row r="210" spans="2:43" ht="12.6" x14ac:dyDescent="0.2">
      <c r="B210" s="58" t="s">
        <v>233</v>
      </c>
      <c r="C210" s="117">
        <f>86+(G210-86)/5</f>
        <v>104.2</v>
      </c>
      <c r="D210" s="117">
        <f>C210+(G210-86)/5</f>
        <v>122.4</v>
      </c>
      <c r="E210" s="117">
        <f>D210+(G210-86)/5</f>
        <v>140.6</v>
      </c>
      <c r="F210" s="117">
        <f>E210+(G210-86)/5</f>
        <v>158.79999999999998</v>
      </c>
      <c r="G210" s="193">
        <v>177</v>
      </c>
      <c r="H210" s="117">
        <f>G210+($L$210-$G$210)/5</f>
        <v>195.2</v>
      </c>
      <c r="I210" s="117">
        <f t="shared" ref="I210:K210" si="11">H210+($L$210-$G$210)/5</f>
        <v>213.39999999999998</v>
      </c>
      <c r="J210" s="117">
        <f t="shared" si="11"/>
        <v>231.59999999999997</v>
      </c>
      <c r="K210" s="117">
        <f t="shared" si="11"/>
        <v>249.79999999999995</v>
      </c>
      <c r="L210" s="193">
        <v>268</v>
      </c>
      <c r="M210" s="117">
        <f>L210+($Q$210-$L$210)/5</f>
        <v>298</v>
      </c>
      <c r="N210" s="117">
        <f t="shared" ref="N210:P210" si="12">M210+($Q$210-$L$210)/5</f>
        <v>328</v>
      </c>
      <c r="O210" s="117">
        <f t="shared" si="12"/>
        <v>358</v>
      </c>
      <c r="P210" s="117">
        <f t="shared" si="12"/>
        <v>388</v>
      </c>
      <c r="Q210" s="193">
        <v>418</v>
      </c>
      <c r="R210" s="117">
        <f>Q210+($V$210-$Q$210)/5</f>
        <v>447</v>
      </c>
      <c r="S210" s="117">
        <f t="shared" ref="S210:U210" si="13">R210+($V$210-$Q$210)/5</f>
        <v>476</v>
      </c>
      <c r="T210" s="117">
        <f t="shared" si="13"/>
        <v>505</v>
      </c>
      <c r="U210" s="117">
        <f t="shared" si="13"/>
        <v>534</v>
      </c>
      <c r="V210" s="193">
        <v>563</v>
      </c>
      <c r="W210" s="117">
        <f>V210+($AA$210-$V$210)/5</f>
        <v>592</v>
      </c>
      <c r="X210" s="117">
        <f t="shared" ref="X210:Z210" si="14">W210+($AA$210-$V$210)/5</f>
        <v>621</v>
      </c>
      <c r="Y210" s="117">
        <f t="shared" si="14"/>
        <v>650</v>
      </c>
      <c r="Z210" s="117">
        <f t="shared" si="14"/>
        <v>679</v>
      </c>
      <c r="AA210" s="193">
        <v>708</v>
      </c>
      <c r="AB210" s="117">
        <f>AA210+($AF$210-$AA$210)/5</f>
        <v>738</v>
      </c>
      <c r="AC210" s="117">
        <f t="shared" ref="AC210:AE210" si="15">AB210+($AF$210-$AA$210)/5</f>
        <v>768</v>
      </c>
      <c r="AD210" s="117">
        <f t="shared" si="15"/>
        <v>798</v>
      </c>
      <c r="AE210" s="117">
        <f t="shared" si="15"/>
        <v>828</v>
      </c>
      <c r="AF210" s="193">
        <v>858</v>
      </c>
      <c r="AG210" s="117">
        <v>858</v>
      </c>
      <c r="AH210" s="117">
        <v>858</v>
      </c>
      <c r="AI210" s="117">
        <v>858</v>
      </c>
      <c r="AJ210" s="117">
        <v>858</v>
      </c>
      <c r="AK210" s="117">
        <v>858</v>
      </c>
      <c r="AL210" s="117">
        <v>858</v>
      </c>
      <c r="AM210" s="117">
        <v>858</v>
      </c>
      <c r="AN210" s="117">
        <v>858</v>
      </c>
      <c r="AO210" s="117">
        <v>858</v>
      </c>
      <c r="AP210" s="117">
        <v>858</v>
      </c>
      <c r="AQ210" s="127"/>
    </row>
    <row r="211" spans="2:43" x14ac:dyDescent="0.2">
      <c r="B211" s="1" t="s">
        <v>234</v>
      </c>
      <c r="AQ211" s="83"/>
    </row>
    <row r="212" spans="2:43" x14ac:dyDescent="0.2">
      <c r="AQ212" s="83"/>
    </row>
    <row r="213" spans="2:43" ht="20.399999999999999" x14ac:dyDescent="0.2">
      <c r="B213" s="168" t="s">
        <v>235</v>
      </c>
      <c r="C213" s="167">
        <v>2021</v>
      </c>
      <c r="D213" s="167">
        <v>2022</v>
      </c>
      <c r="E213" s="167">
        <v>2023</v>
      </c>
      <c r="F213" s="167">
        <v>2024</v>
      </c>
      <c r="G213" s="167">
        <v>2025</v>
      </c>
      <c r="H213" s="167">
        <v>2026</v>
      </c>
      <c r="I213" s="167">
        <v>2027</v>
      </c>
      <c r="J213" s="167">
        <v>2028</v>
      </c>
      <c r="K213" s="167">
        <v>2029</v>
      </c>
      <c r="L213" s="167">
        <v>2030</v>
      </c>
      <c r="M213" s="167">
        <v>2031</v>
      </c>
      <c r="N213" s="167">
        <v>2032</v>
      </c>
      <c r="O213" s="167">
        <v>2033</v>
      </c>
      <c r="P213" s="167">
        <v>2034</v>
      </c>
      <c r="Q213" s="167">
        <v>2035</v>
      </c>
      <c r="R213" s="167">
        <v>2036</v>
      </c>
      <c r="S213" s="167">
        <v>2037</v>
      </c>
      <c r="T213" s="167">
        <v>2038</v>
      </c>
      <c r="U213" s="167">
        <v>2039</v>
      </c>
      <c r="V213" s="167">
        <v>2040</v>
      </c>
      <c r="W213" s="167">
        <v>2041</v>
      </c>
      <c r="X213" s="167">
        <v>2042</v>
      </c>
      <c r="Y213" s="167">
        <v>2043</v>
      </c>
      <c r="Z213" s="167">
        <v>2044</v>
      </c>
      <c r="AA213" s="167">
        <v>2045</v>
      </c>
      <c r="AB213" s="167">
        <v>2046</v>
      </c>
      <c r="AC213" s="167">
        <v>2047</v>
      </c>
      <c r="AD213" s="167">
        <v>2048</v>
      </c>
      <c r="AE213" s="167">
        <v>2049</v>
      </c>
      <c r="AF213" s="167">
        <v>2050</v>
      </c>
      <c r="AG213" s="167">
        <v>2051</v>
      </c>
      <c r="AH213" s="167">
        <v>2052</v>
      </c>
      <c r="AI213" s="167">
        <v>2053</v>
      </c>
      <c r="AJ213" s="167">
        <v>2054</v>
      </c>
      <c r="AK213" s="167">
        <v>2055</v>
      </c>
      <c r="AL213" s="167">
        <v>2056</v>
      </c>
      <c r="AM213" s="167">
        <v>2057</v>
      </c>
      <c r="AN213" s="167">
        <v>2058</v>
      </c>
      <c r="AO213" s="167">
        <v>2059</v>
      </c>
      <c r="AP213" s="167">
        <v>2060</v>
      </c>
      <c r="AQ213" s="83"/>
    </row>
    <row r="214" spans="2:43" x14ac:dyDescent="0.2">
      <c r="B214" s="57" t="s">
        <v>476</v>
      </c>
      <c r="C214" s="126">
        <f>81.18*0.01</f>
        <v>0.81180000000000008</v>
      </c>
      <c r="D214" s="126">
        <f t="shared" ref="D214:AP214" si="16">ROUND(C214*(1+(0.7*D39)),4)</f>
        <v>0.83399999999999996</v>
      </c>
      <c r="E214" s="126">
        <f t="shared" si="16"/>
        <v>0.84860000000000002</v>
      </c>
      <c r="F214" s="126">
        <f t="shared" si="16"/>
        <v>0.8528</v>
      </c>
      <c r="G214" s="126">
        <f t="shared" si="16"/>
        <v>0.8629</v>
      </c>
      <c r="H214" s="126">
        <f t="shared" si="16"/>
        <v>0.87319999999999998</v>
      </c>
      <c r="I214" s="126">
        <f t="shared" si="16"/>
        <v>0.88360000000000005</v>
      </c>
      <c r="J214" s="126">
        <f t="shared" si="16"/>
        <v>0.89410000000000001</v>
      </c>
      <c r="K214" s="126">
        <f t="shared" si="16"/>
        <v>0.90469999999999995</v>
      </c>
      <c r="L214" s="126">
        <f t="shared" si="16"/>
        <v>0.91549999999999998</v>
      </c>
      <c r="M214" s="126">
        <f t="shared" si="16"/>
        <v>0.92320000000000002</v>
      </c>
      <c r="N214" s="126">
        <f t="shared" si="16"/>
        <v>0.93100000000000005</v>
      </c>
      <c r="O214" s="126">
        <f t="shared" si="16"/>
        <v>0.93879999999999997</v>
      </c>
      <c r="P214" s="126">
        <f t="shared" si="16"/>
        <v>0.94669999999999999</v>
      </c>
      <c r="Q214" s="126">
        <f t="shared" si="16"/>
        <v>0.95469999999999999</v>
      </c>
      <c r="R214" s="126">
        <f t="shared" si="16"/>
        <v>0.9627</v>
      </c>
      <c r="S214" s="126">
        <f t="shared" si="16"/>
        <v>0.9708</v>
      </c>
      <c r="T214" s="126">
        <f t="shared" si="16"/>
        <v>0.97899999999999998</v>
      </c>
      <c r="U214" s="126">
        <f t="shared" si="16"/>
        <v>0.98719999999999997</v>
      </c>
      <c r="V214" s="126">
        <f t="shared" si="16"/>
        <v>0.99550000000000005</v>
      </c>
      <c r="W214" s="126">
        <f t="shared" si="16"/>
        <v>1.0024999999999999</v>
      </c>
      <c r="X214" s="126">
        <f t="shared" si="16"/>
        <v>1.0095000000000001</v>
      </c>
      <c r="Y214" s="126">
        <f t="shared" si="16"/>
        <v>1.0165999999999999</v>
      </c>
      <c r="Z214" s="126">
        <f t="shared" si="16"/>
        <v>1.0237000000000001</v>
      </c>
      <c r="AA214" s="126">
        <f t="shared" si="16"/>
        <v>1.0308999999999999</v>
      </c>
      <c r="AB214" s="126">
        <f t="shared" si="16"/>
        <v>1.0381</v>
      </c>
      <c r="AC214" s="126">
        <f t="shared" si="16"/>
        <v>1.0454000000000001</v>
      </c>
      <c r="AD214" s="126">
        <f t="shared" si="16"/>
        <v>1.0527</v>
      </c>
      <c r="AE214" s="126">
        <f t="shared" si="16"/>
        <v>1.0601</v>
      </c>
      <c r="AF214" s="126">
        <f t="shared" si="16"/>
        <v>1.0674999999999999</v>
      </c>
      <c r="AG214" s="126">
        <f t="shared" si="16"/>
        <v>1.0771999999999999</v>
      </c>
      <c r="AH214" s="126">
        <f t="shared" si="16"/>
        <v>1.087</v>
      </c>
      <c r="AI214" s="126">
        <f t="shared" si="16"/>
        <v>1.0969</v>
      </c>
      <c r="AJ214" s="126">
        <f t="shared" si="16"/>
        <v>1.1069</v>
      </c>
      <c r="AK214" s="126">
        <f t="shared" si="16"/>
        <v>1.117</v>
      </c>
      <c r="AL214" s="126">
        <f t="shared" si="16"/>
        <v>1.1272</v>
      </c>
      <c r="AM214" s="126">
        <f t="shared" si="16"/>
        <v>1.1375</v>
      </c>
      <c r="AN214" s="126">
        <f t="shared" si="16"/>
        <v>1.1478999999999999</v>
      </c>
      <c r="AO214" s="126">
        <f t="shared" si="16"/>
        <v>1.1583000000000001</v>
      </c>
      <c r="AP214" s="126">
        <f t="shared" si="16"/>
        <v>1.1688000000000001</v>
      </c>
      <c r="AQ214" s="128"/>
    </row>
    <row r="215" spans="2:43" x14ac:dyDescent="0.2">
      <c r="B215" s="57" t="s">
        <v>477</v>
      </c>
      <c r="C215" s="126">
        <f>35.81*0.01</f>
        <v>0.35810000000000003</v>
      </c>
      <c r="D215" s="126">
        <f t="shared" ref="D215:AP215" si="17">ROUND(C215*(1+(0.7*D39)),4)</f>
        <v>0.3679</v>
      </c>
      <c r="E215" s="126">
        <f t="shared" si="17"/>
        <v>0.37430000000000002</v>
      </c>
      <c r="F215" s="126">
        <f t="shared" si="17"/>
        <v>0.37609999999999999</v>
      </c>
      <c r="G215" s="126">
        <f t="shared" si="17"/>
        <v>0.38059999999999999</v>
      </c>
      <c r="H215" s="126">
        <f t="shared" si="17"/>
        <v>0.3851</v>
      </c>
      <c r="I215" s="126">
        <f t="shared" si="17"/>
        <v>0.38969999999999999</v>
      </c>
      <c r="J215" s="126">
        <f t="shared" si="17"/>
        <v>0.39429999999999998</v>
      </c>
      <c r="K215" s="126">
        <f t="shared" si="17"/>
        <v>0.39900000000000002</v>
      </c>
      <c r="L215" s="126">
        <f t="shared" si="17"/>
        <v>0.4037</v>
      </c>
      <c r="M215" s="126">
        <f t="shared" si="17"/>
        <v>0.40710000000000002</v>
      </c>
      <c r="N215" s="126">
        <f t="shared" si="17"/>
        <v>0.41049999999999998</v>
      </c>
      <c r="O215" s="126">
        <f t="shared" si="17"/>
        <v>0.41389999999999999</v>
      </c>
      <c r="P215" s="126">
        <f t="shared" si="17"/>
        <v>0.41739999999999999</v>
      </c>
      <c r="Q215" s="126">
        <f t="shared" si="17"/>
        <v>0.4209</v>
      </c>
      <c r="R215" s="126">
        <f t="shared" si="17"/>
        <v>0.4244</v>
      </c>
      <c r="S215" s="126">
        <f t="shared" si="17"/>
        <v>0.42799999999999999</v>
      </c>
      <c r="T215" s="126">
        <f t="shared" si="17"/>
        <v>0.43159999999999998</v>
      </c>
      <c r="U215" s="126">
        <f t="shared" si="17"/>
        <v>0.43519999999999998</v>
      </c>
      <c r="V215" s="126">
        <f t="shared" si="17"/>
        <v>0.43890000000000001</v>
      </c>
      <c r="W215" s="126">
        <f t="shared" si="17"/>
        <v>0.442</v>
      </c>
      <c r="X215" s="126">
        <f t="shared" si="17"/>
        <v>0.4451</v>
      </c>
      <c r="Y215" s="126">
        <f t="shared" si="17"/>
        <v>0.44819999999999999</v>
      </c>
      <c r="Z215" s="126">
        <f t="shared" si="17"/>
        <v>0.45129999999999998</v>
      </c>
      <c r="AA215" s="126">
        <f t="shared" si="17"/>
        <v>0.45450000000000002</v>
      </c>
      <c r="AB215" s="126">
        <f t="shared" si="17"/>
        <v>0.4577</v>
      </c>
      <c r="AC215" s="126">
        <f t="shared" si="17"/>
        <v>0.46089999999999998</v>
      </c>
      <c r="AD215" s="126">
        <f t="shared" si="17"/>
        <v>0.46410000000000001</v>
      </c>
      <c r="AE215" s="126">
        <f t="shared" si="17"/>
        <v>0.46729999999999999</v>
      </c>
      <c r="AF215" s="126">
        <f t="shared" si="17"/>
        <v>0.47060000000000002</v>
      </c>
      <c r="AG215" s="126">
        <f t="shared" si="17"/>
        <v>0.47489999999999999</v>
      </c>
      <c r="AH215" s="126">
        <f t="shared" si="17"/>
        <v>0.47920000000000001</v>
      </c>
      <c r="AI215" s="126">
        <f t="shared" si="17"/>
        <v>0.48359999999999997</v>
      </c>
      <c r="AJ215" s="126">
        <f t="shared" si="17"/>
        <v>0.48799999999999999</v>
      </c>
      <c r="AK215" s="126">
        <f t="shared" si="17"/>
        <v>0.4924</v>
      </c>
      <c r="AL215" s="126">
        <f t="shared" si="17"/>
        <v>0.49690000000000001</v>
      </c>
      <c r="AM215" s="126">
        <f t="shared" si="17"/>
        <v>0.50139999999999996</v>
      </c>
      <c r="AN215" s="126">
        <f t="shared" si="17"/>
        <v>0.50600000000000001</v>
      </c>
      <c r="AO215" s="126">
        <f t="shared" si="17"/>
        <v>0.51060000000000005</v>
      </c>
      <c r="AP215" s="126">
        <f t="shared" si="17"/>
        <v>0.51519999999999999</v>
      </c>
      <c r="AQ215" s="128"/>
    </row>
    <row r="216" spans="2:43" x14ac:dyDescent="0.2">
      <c r="B216" s="57" t="s">
        <v>478</v>
      </c>
      <c r="C216" s="126">
        <f>5.17*0.01</f>
        <v>5.1700000000000003E-2</v>
      </c>
      <c r="D216" s="126">
        <f t="shared" ref="D216:AP216" si="18">ROUND(C216*(1+(0.7*D39)),4)</f>
        <v>5.3100000000000001E-2</v>
      </c>
      <c r="E216" s="126">
        <f t="shared" si="18"/>
        <v>5.3999999999999999E-2</v>
      </c>
      <c r="F216" s="126">
        <f t="shared" si="18"/>
        <v>5.4300000000000001E-2</v>
      </c>
      <c r="G216" s="126">
        <f t="shared" si="18"/>
        <v>5.4899999999999997E-2</v>
      </c>
      <c r="H216" s="126">
        <f t="shared" si="18"/>
        <v>5.5599999999999997E-2</v>
      </c>
      <c r="I216" s="126">
        <f t="shared" si="18"/>
        <v>5.6300000000000003E-2</v>
      </c>
      <c r="J216" s="126">
        <f t="shared" si="18"/>
        <v>5.7000000000000002E-2</v>
      </c>
      <c r="K216" s="126">
        <f t="shared" si="18"/>
        <v>5.7700000000000001E-2</v>
      </c>
      <c r="L216" s="126">
        <f t="shared" si="18"/>
        <v>5.8400000000000001E-2</v>
      </c>
      <c r="M216" s="126">
        <f t="shared" si="18"/>
        <v>5.8900000000000001E-2</v>
      </c>
      <c r="N216" s="126">
        <f t="shared" si="18"/>
        <v>5.9400000000000001E-2</v>
      </c>
      <c r="O216" s="126">
        <f t="shared" si="18"/>
        <v>5.9900000000000002E-2</v>
      </c>
      <c r="P216" s="126">
        <f t="shared" si="18"/>
        <v>6.0400000000000002E-2</v>
      </c>
      <c r="Q216" s="126">
        <f t="shared" si="18"/>
        <v>6.0900000000000003E-2</v>
      </c>
      <c r="R216" s="126">
        <f t="shared" si="18"/>
        <v>6.1400000000000003E-2</v>
      </c>
      <c r="S216" s="126">
        <f t="shared" si="18"/>
        <v>6.1899999999999997E-2</v>
      </c>
      <c r="T216" s="126">
        <f t="shared" si="18"/>
        <v>6.2399999999999997E-2</v>
      </c>
      <c r="U216" s="126">
        <f t="shared" si="18"/>
        <v>6.2899999999999998E-2</v>
      </c>
      <c r="V216" s="126">
        <f t="shared" si="18"/>
        <v>6.3399999999999998E-2</v>
      </c>
      <c r="W216" s="126">
        <f t="shared" si="18"/>
        <v>6.3799999999999996E-2</v>
      </c>
      <c r="X216" s="126">
        <f t="shared" si="18"/>
        <v>6.4199999999999993E-2</v>
      </c>
      <c r="Y216" s="126">
        <f t="shared" si="18"/>
        <v>6.4600000000000005E-2</v>
      </c>
      <c r="Z216" s="126">
        <f t="shared" si="18"/>
        <v>6.5100000000000005E-2</v>
      </c>
      <c r="AA216" s="126">
        <f t="shared" si="18"/>
        <v>6.5600000000000006E-2</v>
      </c>
      <c r="AB216" s="126">
        <f t="shared" si="18"/>
        <v>6.6100000000000006E-2</v>
      </c>
      <c r="AC216" s="126">
        <f t="shared" si="18"/>
        <v>6.6600000000000006E-2</v>
      </c>
      <c r="AD216" s="126">
        <f t="shared" si="18"/>
        <v>6.7100000000000007E-2</v>
      </c>
      <c r="AE216" s="126">
        <f t="shared" si="18"/>
        <v>6.7599999999999993E-2</v>
      </c>
      <c r="AF216" s="126">
        <f t="shared" si="18"/>
        <v>6.8099999999999994E-2</v>
      </c>
      <c r="AG216" s="126">
        <f t="shared" si="18"/>
        <v>6.8699999999999997E-2</v>
      </c>
      <c r="AH216" s="126">
        <f t="shared" si="18"/>
        <v>6.93E-2</v>
      </c>
      <c r="AI216" s="126">
        <f t="shared" si="18"/>
        <v>6.9900000000000004E-2</v>
      </c>
      <c r="AJ216" s="126">
        <f t="shared" si="18"/>
        <v>7.0499999999999993E-2</v>
      </c>
      <c r="AK216" s="126">
        <f t="shared" si="18"/>
        <v>7.1099999999999997E-2</v>
      </c>
      <c r="AL216" s="126">
        <f t="shared" si="18"/>
        <v>7.17E-2</v>
      </c>
      <c r="AM216" s="126">
        <f t="shared" si="18"/>
        <v>7.2400000000000006E-2</v>
      </c>
      <c r="AN216" s="126">
        <f t="shared" si="18"/>
        <v>7.3099999999999998E-2</v>
      </c>
      <c r="AO216" s="126">
        <f t="shared" si="18"/>
        <v>7.3800000000000004E-2</v>
      </c>
      <c r="AP216" s="126">
        <f t="shared" si="18"/>
        <v>7.4499999999999997E-2</v>
      </c>
      <c r="AQ216" s="128"/>
    </row>
    <row r="217" spans="2:43" x14ac:dyDescent="0.2">
      <c r="B217" s="57" t="s">
        <v>479</v>
      </c>
      <c r="C217" s="126">
        <f>110.87*0.01</f>
        <v>1.1087</v>
      </c>
      <c r="D217" s="126">
        <f t="shared" ref="D217:AP217" si="19">ROUND(C217*(1+(0.7*D39)),4)</f>
        <v>1.139</v>
      </c>
      <c r="E217" s="126">
        <f t="shared" si="19"/>
        <v>1.1589</v>
      </c>
      <c r="F217" s="126">
        <f t="shared" si="19"/>
        <v>1.1646000000000001</v>
      </c>
      <c r="G217" s="126">
        <f t="shared" si="19"/>
        <v>1.1785000000000001</v>
      </c>
      <c r="H217" s="126">
        <f t="shared" si="19"/>
        <v>1.1924999999999999</v>
      </c>
      <c r="I217" s="126">
        <f t="shared" si="19"/>
        <v>1.2067000000000001</v>
      </c>
      <c r="J217" s="126">
        <f t="shared" si="19"/>
        <v>1.2211000000000001</v>
      </c>
      <c r="K217" s="126">
        <f t="shared" si="19"/>
        <v>1.2356</v>
      </c>
      <c r="L217" s="126">
        <f t="shared" si="19"/>
        <v>1.2503</v>
      </c>
      <c r="M217" s="126">
        <f t="shared" si="19"/>
        <v>1.2607999999999999</v>
      </c>
      <c r="N217" s="126">
        <f t="shared" si="19"/>
        <v>1.2714000000000001</v>
      </c>
      <c r="O217" s="126">
        <f t="shared" si="19"/>
        <v>1.2821</v>
      </c>
      <c r="P217" s="126">
        <f t="shared" si="19"/>
        <v>1.2928999999999999</v>
      </c>
      <c r="Q217" s="126">
        <f t="shared" si="19"/>
        <v>1.3038000000000001</v>
      </c>
      <c r="R217" s="126">
        <f t="shared" si="19"/>
        <v>1.3148</v>
      </c>
      <c r="S217" s="126">
        <f t="shared" si="19"/>
        <v>1.3258000000000001</v>
      </c>
      <c r="T217" s="126">
        <f t="shared" si="19"/>
        <v>1.3369</v>
      </c>
      <c r="U217" s="126">
        <f t="shared" si="19"/>
        <v>1.3481000000000001</v>
      </c>
      <c r="V217" s="126">
        <f t="shared" si="19"/>
        <v>1.3593999999999999</v>
      </c>
      <c r="W217" s="126">
        <f t="shared" si="19"/>
        <v>1.3689</v>
      </c>
      <c r="X217" s="126">
        <f t="shared" si="19"/>
        <v>1.3785000000000001</v>
      </c>
      <c r="Y217" s="126">
        <f t="shared" si="19"/>
        <v>1.3880999999999999</v>
      </c>
      <c r="Z217" s="126">
        <f t="shared" si="19"/>
        <v>1.3977999999999999</v>
      </c>
      <c r="AA217" s="126">
        <f t="shared" si="19"/>
        <v>1.4076</v>
      </c>
      <c r="AB217" s="126">
        <f t="shared" si="19"/>
        <v>1.4175</v>
      </c>
      <c r="AC217" s="126">
        <f t="shared" si="19"/>
        <v>1.4274</v>
      </c>
      <c r="AD217" s="126">
        <f t="shared" si="19"/>
        <v>1.4374</v>
      </c>
      <c r="AE217" s="126">
        <f t="shared" si="19"/>
        <v>1.4475</v>
      </c>
      <c r="AF217" s="126">
        <f t="shared" si="19"/>
        <v>1.4576</v>
      </c>
      <c r="AG217" s="126">
        <f t="shared" si="19"/>
        <v>1.4709000000000001</v>
      </c>
      <c r="AH217" s="126">
        <f t="shared" si="19"/>
        <v>1.4843</v>
      </c>
      <c r="AI217" s="126">
        <f t="shared" si="19"/>
        <v>1.4978</v>
      </c>
      <c r="AJ217" s="126">
        <f t="shared" si="19"/>
        <v>1.5114000000000001</v>
      </c>
      <c r="AK217" s="126">
        <f t="shared" si="19"/>
        <v>1.5251999999999999</v>
      </c>
      <c r="AL217" s="126">
        <f t="shared" si="19"/>
        <v>1.5390999999999999</v>
      </c>
      <c r="AM217" s="126">
        <f t="shared" si="19"/>
        <v>1.5530999999999999</v>
      </c>
      <c r="AN217" s="126">
        <f t="shared" si="19"/>
        <v>1.5671999999999999</v>
      </c>
      <c r="AO217" s="126">
        <f t="shared" si="19"/>
        <v>1.5814999999999999</v>
      </c>
      <c r="AP217" s="126">
        <f t="shared" si="19"/>
        <v>1.5959000000000001</v>
      </c>
      <c r="AQ217" s="128"/>
    </row>
    <row r="218" spans="2:43" x14ac:dyDescent="0.2">
      <c r="B218" s="57" t="s">
        <v>480</v>
      </c>
      <c r="C218" s="126">
        <f>46.16*0.01</f>
        <v>0.46159999999999995</v>
      </c>
      <c r="D218" s="126">
        <f t="shared" ref="D218:AP218" si="20">ROUND(C218*(1+(0.7*D39)),4)</f>
        <v>0.47420000000000001</v>
      </c>
      <c r="E218" s="126">
        <f t="shared" si="20"/>
        <v>0.48249999999999998</v>
      </c>
      <c r="F218" s="126">
        <f t="shared" si="20"/>
        <v>0.4849</v>
      </c>
      <c r="G218" s="126">
        <f t="shared" si="20"/>
        <v>0.49070000000000003</v>
      </c>
      <c r="H218" s="126">
        <f t="shared" si="20"/>
        <v>0.4965</v>
      </c>
      <c r="I218" s="126">
        <f t="shared" si="20"/>
        <v>0.50239999999999996</v>
      </c>
      <c r="J218" s="126">
        <f t="shared" si="20"/>
        <v>0.50839999999999996</v>
      </c>
      <c r="K218" s="126">
        <f t="shared" si="20"/>
        <v>0.51439999999999997</v>
      </c>
      <c r="L218" s="126">
        <f t="shared" si="20"/>
        <v>0.52049999999999996</v>
      </c>
      <c r="M218" s="126">
        <f t="shared" si="20"/>
        <v>0.52490000000000003</v>
      </c>
      <c r="N218" s="126">
        <f t="shared" si="20"/>
        <v>0.52929999999999999</v>
      </c>
      <c r="O218" s="126">
        <f t="shared" si="20"/>
        <v>0.53369999999999995</v>
      </c>
      <c r="P218" s="126">
        <f t="shared" si="20"/>
        <v>0.53820000000000001</v>
      </c>
      <c r="Q218" s="126">
        <f t="shared" si="20"/>
        <v>0.54269999999999996</v>
      </c>
      <c r="R218" s="126">
        <f t="shared" si="20"/>
        <v>0.54730000000000001</v>
      </c>
      <c r="S218" s="126">
        <f t="shared" si="20"/>
        <v>0.55189999999999995</v>
      </c>
      <c r="T218" s="126">
        <f t="shared" si="20"/>
        <v>0.55649999999999999</v>
      </c>
      <c r="U218" s="126">
        <f t="shared" si="20"/>
        <v>0.56120000000000003</v>
      </c>
      <c r="V218" s="126">
        <f t="shared" si="20"/>
        <v>0.56589999999999996</v>
      </c>
      <c r="W218" s="126">
        <f t="shared" si="20"/>
        <v>0.56989999999999996</v>
      </c>
      <c r="X218" s="126">
        <f t="shared" si="20"/>
        <v>0.57389999999999997</v>
      </c>
      <c r="Y218" s="126">
        <f t="shared" si="20"/>
        <v>0.57789999999999997</v>
      </c>
      <c r="Z218" s="126">
        <f t="shared" si="20"/>
        <v>0.58189999999999997</v>
      </c>
      <c r="AA218" s="126">
        <f t="shared" si="20"/>
        <v>0.58599999999999997</v>
      </c>
      <c r="AB218" s="126">
        <f t="shared" si="20"/>
        <v>0.59009999999999996</v>
      </c>
      <c r="AC218" s="126">
        <f t="shared" si="20"/>
        <v>0.59419999999999995</v>
      </c>
      <c r="AD218" s="126">
        <f t="shared" si="20"/>
        <v>0.59840000000000004</v>
      </c>
      <c r="AE218" s="126">
        <f t="shared" si="20"/>
        <v>0.60260000000000002</v>
      </c>
      <c r="AF218" s="126">
        <f t="shared" si="20"/>
        <v>0.60680000000000001</v>
      </c>
      <c r="AG218" s="126">
        <f t="shared" si="20"/>
        <v>0.61229999999999996</v>
      </c>
      <c r="AH218" s="126">
        <f t="shared" si="20"/>
        <v>0.6179</v>
      </c>
      <c r="AI218" s="126">
        <f t="shared" si="20"/>
        <v>0.62350000000000005</v>
      </c>
      <c r="AJ218" s="126">
        <f t="shared" si="20"/>
        <v>0.62919999999999998</v>
      </c>
      <c r="AK218" s="126">
        <f t="shared" si="20"/>
        <v>0.63490000000000002</v>
      </c>
      <c r="AL218" s="126">
        <f t="shared" si="20"/>
        <v>0.64070000000000005</v>
      </c>
      <c r="AM218" s="126">
        <f t="shared" si="20"/>
        <v>0.64649999999999996</v>
      </c>
      <c r="AN218" s="126">
        <f t="shared" si="20"/>
        <v>0.65239999999999998</v>
      </c>
      <c r="AO218" s="126">
        <f t="shared" si="20"/>
        <v>0.6583</v>
      </c>
      <c r="AP218" s="126">
        <f t="shared" si="20"/>
        <v>0.6643</v>
      </c>
      <c r="AQ218" s="128"/>
    </row>
    <row r="219" spans="2:43" x14ac:dyDescent="0.2">
      <c r="B219" s="57" t="s">
        <v>481</v>
      </c>
      <c r="C219" s="126">
        <f>6.67*0.01</f>
        <v>6.6699999999999995E-2</v>
      </c>
      <c r="D219" s="126">
        <f t="shared" ref="D219:AP219" si="21">ROUND(C219*(1+(0.7*D39)),4)</f>
        <v>6.8500000000000005E-2</v>
      </c>
      <c r="E219" s="126">
        <f t="shared" si="21"/>
        <v>6.9699999999999998E-2</v>
      </c>
      <c r="F219" s="126">
        <f t="shared" si="21"/>
        <v>7.0000000000000007E-2</v>
      </c>
      <c r="G219" s="126">
        <f t="shared" si="21"/>
        <v>7.0800000000000002E-2</v>
      </c>
      <c r="H219" s="126">
        <f t="shared" si="21"/>
        <v>7.1599999999999997E-2</v>
      </c>
      <c r="I219" s="126">
        <f t="shared" si="21"/>
        <v>7.2499999999999995E-2</v>
      </c>
      <c r="J219" s="126">
        <f t="shared" si="21"/>
        <v>7.3400000000000007E-2</v>
      </c>
      <c r="K219" s="126">
        <f t="shared" si="21"/>
        <v>7.4300000000000005E-2</v>
      </c>
      <c r="L219" s="126">
        <f t="shared" si="21"/>
        <v>7.5200000000000003E-2</v>
      </c>
      <c r="M219" s="126">
        <f t="shared" si="21"/>
        <v>7.5800000000000006E-2</v>
      </c>
      <c r="N219" s="126">
        <f t="shared" si="21"/>
        <v>7.6399999999999996E-2</v>
      </c>
      <c r="O219" s="126">
        <f t="shared" si="21"/>
        <v>7.6999999999999999E-2</v>
      </c>
      <c r="P219" s="126">
        <f t="shared" si="21"/>
        <v>7.7600000000000002E-2</v>
      </c>
      <c r="Q219" s="126">
        <f t="shared" si="21"/>
        <v>7.8299999999999995E-2</v>
      </c>
      <c r="R219" s="126">
        <f t="shared" si="21"/>
        <v>7.9000000000000001E-2</v>
      </c>
      <c r="S219" s="126">
        <f t="shared" si="21"/>
        <v>7.9699999999999993E-2</v>
      </c>
      <c r="T219" s="126">
        <f t="shared" si="21"/>
        <v>8.0399999999999999E-2</v>
      </c>
      <c r="U219" s="126">
        <f t="shared" si="21"/>
        <v>8.1100000000000005E-2</v>
      </c>
      <c r="V219" s="126">
        <f t="shared" si="21"/>
        <v>8.1799999999999998E-2</v>
      </c>
      <c r="W219" s="126">
        <f t="shared" si="21"/>
        <v>8.2400000000000001E-2</v>
      </c>
      <c r="X219" s="126">
        <f t="shared" si="21"/>
        <v>8.3000000000000004E-2</v>
      </c>
      <c r="Y219" s="126">
        <f t="shared" si="21"/>
        <v>8.3599999999999994E-2</v>
      </c>
      <c r="Z219" s="126">
        <f t="shared" si="21"/>
        <v>8.4199999999999997E-2</v>
      </c>
      <c r="AA219" s="126">
        <f t="shared" si="21"/>
        <v>8.48E-2</v>
      </c>
      <c r="AB219" s="126">
        <f t="shared" si="21"/>
        <v>8.5400000000000004E-2</v>
      </c>
      <c r="AC219" s="126">
        <f t="shared" si="21"/>
        <v>8.5999999999999993E-2</v>
      </c>
      <c r="AD219" s="126">
        <f t="shared" si="21"/>
        <v>8.6599999999999996E-2</v>
      </c>
      <c r="AE219" s="126">
        <f t="shared" si="21"/>
        <v>8.72E-2</v>
      </c>
      <c r="AF219" s="126">
        <f t="shared" si="21"/>
        <v>8.7800000000000003E-2</v>
      </c>
      <c r="AG219" s="126">
        <f t="shared" si="21"/>
        <v>8.8599999999999998E-2</v>
      </c>
      <c r="AH219" s="126">
        <f t="shared" si="21"/>
        <v>8.9399999999999993E-2</v>
      </c>
      <c r="AI219" s="126">
        <f t="shared" si="21"/>
        <v>9.0200000000000002E-2</v>
      </c>
      <c r="AJ219" s="126">
        <f t="shared" si="21"/>
        <v>9.0999999999999998E-2</v>
      </c>
      <c r="AK219" s="126">
        <f t="shared" si="21"/>
        <v>9.1800000000000007E-2</v>
      </c>
      <c r="AL219" s="126">
        <f t="shared" si="21"/>
        <v>9.2600000000000002E-2</v>
      </c>
      <c r="AM219" s="126">
        <f t="shared" si="21"/>
        <v>9.3399999999999997E-2</v>
      </c>
      <c r="AN219" s="126">
        <f t="shared" si="21"/>
        <v>9.4200000000000006E-2</v>
      </c>
      <c r="AO219" s="126">
        <f t="shared" si="21"/>
        <v>9.5100000000000004E-2</v>
      </c>
      <c r="AP219" s="126">
        <f t="shared" si="21"/>
        <v>9.6000000000000002E-2</v>
      </c>
      <c r="AQ219" s="128"/>
    </row>
    <row r="220" spans="2:43" x14ac:dyDescent="0.2">
      <c r="B220" s="1" t="s">
        <v>251</v>
      </c>
    </row>
    <row r="223" spans="2:43" ht="28.2" x14ac:dyDescent="0.5">
      <c r="B223" s="205" t="s">
        <v>483</v>
      </c>
    </row>
    <row r="226" spans="2:8" ht="25.5" customHeight="1" x14ac:dyDescent="0.2">
      <c r="B226" s="360" t="s">
        <v>464</v>
      </c>
      <c r="C226" s="361"/>
      <c r="D226" s="15"/>
      <c r="E226" s="15"/>
      <c r="F226" s="15"/>
      <c r="G226" s="15"/>
      <c r="H226" s="15"/>
    </row>
    <row r="227" spans="2:8" ht="17.25" customHeight="1" x14ac:dyDescent="0.2">
      <c r="B227" s="192" t="s">
        <v>132</v>
      </c>
      <c r="C227" s="94" t="s">
        <v>133</v>
      </c>
    </row>
    <row r="228" spans="2:8" x14ac:dyDescent="0.2">
      <c r="B228" s="3" t="s">
        <v>123</v>
      </c>
      <c r="C228" s="102">
        <v>4.7</v>
      </c>
      <c r="E228" s="2" t="s">
        <v>135</v>
      </c>
    </row>
    <row r="229" spans="2:8" x14ac:dyDescent="0.2">
      <c r="B229" s="3" t="s">
        <v>124</v>
      </c>
      <c r="C229" s="102">
        <v>3.6</v>
      </c>
      <c r="E229" s="2" t="s">
        <v>484</v>
      </c>
    </row>
    <row r="230" spans="2:8" x14ac:dyDescent="0.2">
      <c r="B230" s="3" t="s">
        <v>125</v>
      </c>
      <c r="C230" s="102">
        <v>150</v>
      </c>
    </row>
    <row r="231" spans="2:8" x14ac:dyDescent="0.2">
      <c r="B231" s="3" t="s">
        <v>126</v>
      </c>
      <c r="C231" s="102">
        <v>3.9</v>
      </c>
    </row>
    <row r="232" spans="2:8" x14ac:dyDescent="0.2">
      <c r="B232" s="3" t="s">
        <v>127</v>
      </c>
      <c r="C232" s="102">
        <v>3.2</v>
      </c>
    </row>
    <row r="233" spans="2:8" x14ac:dyDescent="0.2">
      <c r="B233" s="3" t="s">
        <v>128</v>
      </c>
      <c r="C233" s="102">
        <v>130.9</v>
      </c>
    </row>
    <row r="234" spans="2:8" x14ac:dyDescent="0.2">
      <c r="B234" s="3" t="s">
        <v>129</v>
      </c>
      <c r="C234" s="102">
        <v>2.1</v>
      </c>
    </row>
    <row r="235" spans="2:8" x14ac:dyDescent="0.2">
      <c r="B235" s="3" t="s">
        <v>130</v>
      </c>
      <c r="C235" s="102">
        <v>1</v>
      </c>
    </row>
    <row r="236" spans="2:8" x14ac:dyDescent="0.2">
      <c r="B236" s="3" t="s">
        <v>131</v>
      </c>
      <c r="C236" s="102">
        <v>20.399999999999999</v>
      </c>
    </row>
    <row r="237" spans="2:8" x14ac:dyDescent="0.2">
      <c r="B237" s="3" t="s">
        <v>122</v>
      </c>
      <c r="C237" s="102">
        <v>35</v>
      </c>
    </row>
    <row r="238" spans="2:8" x14ac:dyDescent="0.2">
      <c r="B238" s="1" t="s">
        <v>134</v>
      </c>
      <c r="C238" s="99"/>
    </row>
    <row r="240" spans="2:8" ht="17.25" customHeight="1" x14ac:dyDescent="0.2">
      <c r="B240" s="372" t="s">
        <v>144</v>
      </c>
      <c r="C240" s="372"/>
    </row>
    <row r="241" spans="2:123" x14ac:dyDescent="0.2">
      <c r="B241" s="3" t="s">
        <v>86</v>
      </c>
      <c r="C241" s="98">
        <v>1.4</v>
      </c>
    </row>
    <row r="242" spans="2:123" x14ac:dyDescent="0.2">
      <c r="B242" s="3" t="s">
        <v>145</v>
      </c>
      <c r="C242" s="101">
        <v>22</v>
      </c>
    </row>
    <row r="243" spans="2:123" x14ac:dyDescent="0.2">
      <c r="B243" s="1" t="s">
        <v>95</v>
      </c>
    </row>
    <row r="245" spans="2:123" ht="34.5" customHeight="1" x14ac:dyDescent="0.2">
      <c r="B245" s="204" t="s">
        <v>159</v>
      </c>
      <c r="C245" s="161" t="s">
        <v>158</v>
      </c>
    </row>
    <row r="246" spans="2:123" x14ac:dyDescent="0.2">
      <c r="B246" s="3" t="s">
        <v>156</v>
      </c>
      <c r="C246" s="85">
        <v>0.44</v>
      </c>
    </row>
    <row r="247" spans="2:123" x14ac:dyDescent="0.2">
      <c r="B247" s="3" t="s">
        <v>157</v>
      </c>
      <c r="C247" s="85">
        <v>0.56000000000000005</v>
      </c>
    </row>
    <row r="248" spans="2:123" x14ac:dyDescent="0.2">
      <c r="B248" s="3" t="s">
        <v>160</v>
      </c>
      <c r="C248" s="18">
        <v>17.5</v>
      </c>
    </row>
    <row r="249" spans="2:123" x14ac:dyDescent="0.2">
      <c r="B249" s="3" t="s">
        <v>161</v>
      </c>
      <c r="C249" s="18">
        <v>1.96</v>
      </c>
      <c r="E249" s="2" t="s">
        <v>171</v>
      </c>
    </row>
    <row r="250" spans="2:123" x14ac:dyDescent="0.2">
      <c r="B250" s="1" t="s">
        <v>95</v>
      </c>
    </row>
    <row r="252" spans="2:123" ht="20.399999999999999" x14ac:dyDescent="0.2">
      <c r="B252" s="204" t="s">
        <v>172</v>
      </c>
      <c r="C252" s="88" t="s">
        <v>162</v>
      </c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  <c r="AW252" s="86"/>
      <c r="AX252" s="86"/>
      <c r="AY252" s="86"/>
      <c r="AZ252" s="86"/>
      <c r="BA252" s="86"/>
      <c r="BB252" s="86"/>
      <c r="BC252" s="86"/>
      <c r="BD252" s="86"/>
      <c r="BE252" s="86"/>
      <c r="BF252" s="86"/>
      <c r="BG252" s="86"/>
      <c r="BH252" s="86"/>
      <c r="BI252" s="86"/>
      <c r="BJ252" s="86"/>
      <c r="BK252" s="86"/>
      <c r="BL252" s="86"/>
      <c r="BM252" s="86"/>
      <c r="BN252" s="86"/>
      <c r="BO252" s="86"/>
      <c r="BP252" s="86"/>
      <c r="BQ252" s="86"/>
      <c r="BR252" s="86"/>
      <c r="BS252" s="86"/>
      <c r="BT252" s="86"/>
      <c r="BU252" s="86"/>
      <c r="BV252" s="86"/>
      <c r="BW252" s="86"/>
      <c r="BX252" s="86"/>
      <c r="BY252" s="86"/>
      <c r="BZ252" s="86"/>
      <c r="CA252" s="86"/>
      <c r="CB252" s="86"/>
      <c r="CC252" s="86"/>
      <c r="CD252" s="86"/>
      <c r="CE252" s="86"/>
      <c r="CF252" s="86"/>
      <c r="CG252" s="86"/>
      <c r="CH252" s="86"/>
      <c r="CI252" s="86"/>
      <c r="CJ252" s="86"/>
      <c r="CK252" s="86"/>
      <c r="CL252" s="86"/>
      <c r="CM252" s="86"/>
      <c r="CN252" s="86"/>
      <c r="CO252" s="86"/>
      <c r="CP252" s="86"/>
      <c r="CQ252" s="86"/>
      <c r="CR252" s="86"/>
      <c r="CS252" s="86"/>
      <c r="CT252" s="86"/>
      <c r="CU252" s="86"/>
      <c r="CV252" s="86"/>
      <c r="CW252" s="86"/>
      <c r="CX252" s="86"/>
      <c r="CY252" s="86"/>
      <c r="CZ252" s="86"/>
      <c r="DA252" s="86"/>
      <c r="DB252" s="86"/>
      <c r="DC252" s="86"/>
      <c r="DD252" s="86"/>
      <c r="DE252" s="86"/>
      <c r="DF252" s="86"/>
      <c r="DG252" s="86"/>
      <c r="DH252" s="86"/>
      <c r="DI252" s="86"/>
      <c r="DJ252" s="86"/>
      <c r="DK252" s="86"/>
      <c r="DL252" s="86"/>
      <c r="DM252" s="86"/>
      <c r="DN252" s="86"/>
      <c r="DO252" s="86"/>
      <c r="DP252" s="86"/>
      <c r="DQ252" s="86"/>
      <c r="DR252" s="86"/>
      <c r="DS252" s="87"/>
    </row>
    <row r="253" spans="2:123" ht="17.25" customHeight="1" x14ac:dyDescent="0.2">
      <c r="B253" s="106" t="s">
        <v>136</v>
      </c>
      <c r="C253" s="94">
        <v>10</v>
      </c>
      <c r="D253" s="94">
        <v>11</v>
      </c>
      <c r="E253" s="94">
        <v>12</v>
      </c>
      <c r="F253" s="94">
        <v>13</v>
      </c>
      <c r="G253" s="94">
        <v>14</v>
      </c>
      <c r="H253" s="94">
        <v>15</v>
      </c>
      <c r="I253" s="94">
        <v>16</v>
      </c>
      <c r="J253" s="94">
        <v>17</v>
      </c>
      <c r="K253" s="94">
        <v>18</v>
      </c>
      <c r="L253" s="94">
        <v>19</v>
      </c>
      <c r="M253" s="94">
        <v>20</v>
      </c>
      <c r="N253" s="94">
        <v>21</v>
      </c>
      <c r="O253" s="94">
        <v>22</v>
      </c>
      <c r="P253" s="94">
        <v>23</v>
      </c>
      <c r="Q253" s="94">
        <v>24</v>
      </c>
      <c r="R253" s="94">
        <v>25</v>
      </c>
      <c r="S253" s="94">
        <v>26</v>
      </c>
      <c r="T253" s="94">
        <v>27</v>
      </c>
      <c r="U253" s="94">
        <v>28</v>
      </c>
      <c r="V253" s="94">
        <v>29</v>
      </c>
      <c r="W253" s="94">
        <v>30</v>
      </c>
      <c r="X253" s="94">
        <v>31</v>
      </c>
      <c r="Y253" s="94">
        <v>32</v>
      </c>
      <c r="Z253" s="94">
        <v>33</v>
      </c>
      <c r="AA253" s="94">
        <v>34</v>
      </c>
      <c r="AB253" s="94">
        <v>35</v>
      </c>
      <c r="AC253" s="94">
        <v>36</v>
      </c>
      <c r="AD253" s="94">
        <v>37</v>
      </c>
      <c r="AE253" s="94">
        <v>38</v>
      </c>
      <c r="AF253" s="94">
        <v>39</v>
      </c>
      <c r="AG253" s="94">
        <v>40</v>
      </c>
      <c r="AH253" s="94">
        <v>41</v>
      </c>
      <c r="AI253" s="94">
        <v>42</v>
      </c>
      <c r="AJ253" s="94">
        <v>43</v>
      </c>
      <c r="AK253" s="94">
        <v>44</v>
      </c>
      <c r="AL253" s="94">
        <v>45</v>
      </c>
      <c r="AM253" s="94">
        <v>46</v>
      </c>
      <c r="AN253" s="94">
        <v>47</v>
      </c>
      <c r="AO253" s="94">
        <v>48</v>
      </c>
      <c r="AP253" s="94">
        <v>49</v>
      </c>
      <c r="AQ253" s="94">
        <v>50</v>
      </c>
      <c r="AR253" s="94">
        <v>51</v>
      </c>
      <c r="AS253" s="94">
        <v>52</v>
      </c>
      <c r="AT253" s="94">
        <v>53</v>
      </c>
      <c r="AU253" s="94">
        <v>54</v>
      </c>
      <c r="AV253" s="94">
        <v>55</v>
      </c>
      <c r="AW253" s="94">
        <v>56</v>
      </c>
      <c r="AX253" s="94">
        <v>57</v>
      </c>
      <c r="AY253" s="94">
        <v>58</v>
      </c>
      <c r="AZ253" s="94">
        <v>59</v>
      </c>
      <c r="BA253" s="94">
        <v>60</v>
      </c>
      <c r="BB253" s="94">
        <v>61</v>
      </c>
      <c r="BC253" s="94">
        <v>62</v>
      </c>
      <c r="BD253" s="94">
        <v>63</v>
      </c>
      <c r="BE253" s="94">
        <v>64</v>
      </c>
      <c r="BF253" s="94">
        <v>65</v>
      </c>
      <c r="BG253" s="94">
        <v>66</v>
      </c>
      <c r="BH253" s="94">
        <v>67</v>
      </c>
      <c r="BI253" s="94">
        <v>68</v>
      </c>
      <c r="BJ253" s="94">
        <v>69</v>
      </c>
      <c r="BK253" s="94">
        <v>70</v>
      </c>
      <c r="BL253" s="94">
        <v>71</v>
      </c>
      <c r="BM253" s="94">
        <v>72</v>
      </c>
      <c r="BN253" s="94">
        <v>73</v>
      </c>
      <c r="BO253" s="94">
        <v>74</v>
      </c>
      <c r="BP253" s="94">
        <v>75</v>
      </c>
      <c r="BQ253" s="94">
        <v>76</v>
      </c>
      <c r="BR253" s="94">
        <v>77</v>
      </c>
      <c r="BS253" s="94">
        <v>78</v>
      </c>
      <c r="BT253" s="94">
        <v>79</v>
      </c>
      <c r="BU253" s="94">
        <v>80</v>
      </c>
      <c r="BV253" s="94">
        <v>81</v>
      </c>
      <c r="BW253" s="94">
        <v>82</v>
      </c>
      <c r="BX253" s="94">
        <v>83</v>
      </c>
      <c r="BY253" s="94">
        <v>84</v>
      </c>
      <c r="BZ253" s="94">
        <v>85</v>
      </c>
      <c r="CA253" s="94">
        <v>86</v>
      </c>
      <c r="CB253" s="94">
        <v>87</v>
      </c>
      <c r="CC253" s="94">
        <v>88</v>
      </c>
      <c r="CD253" s="94">
        <v>89</v>
      </c>
      <c r="CE253" s="94">
        <v>90</v>
      </c>
      <c r="CF253" s="94">
        <v>91</v>
      </c>
      <c r="CG253" s="94">
        <v>92</v>
      </c>
      <c r="CH253" s="94">
        <v>93</v>
      </c>
      <c r="CI253" s="94">
        <v>94</v>
      </c>
      <c r="CJ253" s="94">
        <v>95</v>
      </c>
      <c r="CK253" s="94">
        <v>96</v>
      </c>
      <c r="CL253" s="94">
        <v>97</v>
      </c>
      <c r="CM253" s="94">
        <v>98</v>
      </c>
      <c r="CN253" s="94">
        <v>99</v>
      </c>
      <c r="CO253" s="94">
        <v>100</v>
      </c>
      <c r="CP253" s="94">
        <v>101</v>
      </c>
      <c r="CQ253" s="94">
        <v>102</v>
      </c>
      <c r="CR253" s="94">
        <v>103</v>
      </c>
      <c r="CS253" s="94">
        <v>104</v>
      </c>
      <c r="CT253" s="94">
        <v>105</v>
      </c>
      <c r="CU253" s="94">
        <v>106</v>
      </c>
      <c r="CV253" s="94">
        <v>107</v>
      </c>
      <c r="CW253" s="94">
        <v>108</v>
      </c>
      <c r="CX253" s="94">
        <v>109</v>
      </c>
      <c r="CY253" s="94">
        <v>110</v>
      </c>
      <c r="CZ253" s="94">
        <v>111</v>
      </c>
      <c r="DA253" s="94">
        <v>112</v>
      </c>
      <c r="DB253" s="94">
        <v>113</v>
      </c>
      <c r="DC253" s="94">
        <v>114</v>
      </c>
      <c r="DD253" s="94">
        <v>115</v>
      </c>
      <c r="DE253" s="94">
        <v>116</v>
      </c>
      <c r="DF253" s="94">
        <v>117</v>
      </c>
      <c r="DG253" s="94">
        <v>118</v>
      </c>
      <c r="DH253" s="94">
        <v>119</v>
      </c>
      <c r="DI253" s="94">
        <v>120</v>
      </c>
      <c r="DJ253" s="94">
        <v>121</v>
      </c>
      <c r="DK253" s="94">
        <v>122</v>
      </c>
      <c r="DL253" s="94">
        <v>123</v>
      </c>
      <c r="DM253" s="94">
        <v>124</v>
      </c>
      <c r="DN253" s="94">
        <v>125</v>
      </c>
      <c r="DO253" s="94">
        <v>126</v>
      </c>
      <c r="DP253" s="94">
        <v>127</v>
      </c>
      <c r="DQ253" s="94">
        <v>128</v>
      </c>
      <c r="DR253" s="94">
        <v>129</v>
      </c>
      <c r="DS253" s="94">
        <v>130</v>
      </c>
    </row>
    <row r="254" spans="2:123" x14ac:dyDescent="0.2">
      <c r="B254" s="3" t="s">
        <v>163</v>
      </c>
      <c r="C254" s="89">
        <v>0.121</v>
      </c>
      <c r="D254" s="90">
        <f t="shared" ref="D254:L254" si="22">C254+($M$254-$C$254)/10</f>
        <v>0.1191</v>
      </c>
      <c r="E254" s="90">
        <f t="shared" si="22"/>
        <v>0.1172</v>
      </c>
      <c r="F254" s="90">
        <f t="shared" si="22"/>
        <v>0.1153</v>
      </c>
      <c r="G254" s="90">
        <f t="shared" si="22"/>
        <v>0.1134</v>
      </c>
      <c r="H254" s="90">
        <f t="shared" si="22"/>
        <v>0.1115</v>
      </c>
      <c r="I254" s="90">
        <f t="shared" si="22"/>
        <v>0.1096</v>
      </c>
      <c r="J254" s="90">
        <f t="shared" si="22"/>
        <v>0.1077</v>
      </c>
      <c r="K254" s="90">
        <f t="shared" si="22"/>
        <v>0.10580000000000001</v>
      </c>
      <c r="L254" s="90">
        <f t="shared" si="22"/>
        <v>0.10390000000000001</v>
      </c>
      <c r="M254" s="89">
        <v>0.10199999999999999</v>
      </c>
      <c r="N254" s="90">
        <f t="shared" ref="N254:V254" si="23">M254+($W$254-$M$254)/10</f>
        <v>0.10049999999999999</v>
      </c>
      <c r="O254" s="90">
        <f t="shared" si="23"/>
        <v>9.8999999999999991E-2</v>
      </c>
      <c r="P254" s="90">
        <f t="shared" si="23"/>
        <v>9.7499999999999989E-2</v>
      </c>
      <c r="Q254" s="90">
        <f t="shared" si="23"/>
        <v>9.5999999999999988E-2</v>
      </c>
      <c r="R254" s="90">
        <f t="shared" si="23"/>
        <v>9.4499999999999987E-2</v>
      </c>
      <c r="S254" s="90">
        <f t="shared" si="23"/>
        <v>9.2999999999999985E-2</v>
      </c>
      <c r="T254" s="90">
        <f t="shared" si="23"/>
        <v>9.1499999999999984E-2</v>
      </c>
      <c r="U254" s="90">
        <f t="shared" si="23"/>
        <v>8.9999999999999983E-2</v>
      </c>
      <c r="V254" s="90">
        <f t="shared" si="23"/>
        <v>8.8499999999999981E-2</v>
      </c>
      <c r="W254" s="89">
        <v>8.6999999999999994E-2</v>
      </c>
      <c r="X254" s="90">
        <f t="shared" ref="X254:AF254" si="24">W254+($AG$254-$W$254)/10</f>
        <v>8.5799999999999987E-2</v>
      </c>
      <c r="Y254" s="90">
        <f t="shared" si="24"/>
        <v>8.4599999999999981E-2</v>
      </c>
      <c r="Z254" s="90">
        <f t="shared" si="24"/>
        <v>8.3399999999999974E-2</v>
      </c>
      <c r="AA254" s="90">
        <f t="shared" si="24"/>
        <v>8.2199999999999968E-2</v>
      </c>
      <c r="AB254" s="90">
        <f t="shared" si="24"/>
        <v>8.0999999999999961E-2</v>
      </c>
      <c r="AC254" s="90">
        <f t="shared" si="24"/>
        <v>7.9799999999999954E-2</v>
      </c>
      <c r="AD254" s="90">
        <f t="shared" si="24"/>
        <v>7.8599999999999948E-2</v>
      </c>
      <c r="AE254" s="90">
        <f t="shared" si="24"/>
        <v>7.7399999999999941E-2</v>
      </c>
      <c r="AF254" s="90">
        <f t="shared" si="24"/>
        <v>7.6199999999999934E-2</v>
      </c>
      <c r="AG254" s="89">
        <v>7.4999999999999997E-2</v>
      </c>
      <c r="AH254" s="90">
        <f t="shared" ref="AH254:AP254" si="25">AG254+($AQ$254-$AG$254)/10</f>
        <v>7.4099999999999999E-2</v>
      </c>
      <c r="AI254" s="90">
        <f t="shared" si="25"/>
        <v>7.3200000000000001E-2</v>
      </c>
      <c r="AJ254" s="90">
        <f t="shared" si="25"/>
        <v>7.2300000000000003E-2</v>
      </c>
      <c r="AK254" s="90">
        <f t="shared" si="25"/>
        <v>7.1400000000000005E-2</v>
      </c>
      <c r="AL254" s="90">
        <f t="shared" si="25"/>
        <v>7.0500000000000007E-2</v>
      </c>
      <c r="AM254" s="90">
        <f t="shared" si="25"/>
        <v>6.9600000000000009E-2</v>
      </c>
      <c r="AN254" s="90">
        <f t="shared" si="25"/>
        <v>6.8700000000000011E-2</v>
      </c>
      <c r="AO254" s="90">
        <f t="shared" si="25"/>
        <v>6.7800000000000013E-2</v>
      </c>
      <c r="AP254" s="90">
        <f t="shared" si="25"/>
        <v>6.6900000000000015E-2</v>
      </c>
      <c r="AQ254" s="89">
        <v>6.6000000000000003E-2</v>
      </c>
      <c r="AR254" s="90">
        <f t="shared" ref="AR254:AZ254" si="26">AQ254+($BA$254-$AQ$254)/10</f>
        <v>6.54E-2</v>
      </c>
      <c r="AS254" s="90">
        <f t="shared" si="26"/>
        <v>6.4799999999999996E-2</v>
      </c>
      <c r="AT254" s="90">
        <f t="shared" si="26"/>
        <v>6.4199999999999993E-2</v>
      </c>
      <c r="AU254" s="90">
        <f t="shared" si="26"/>
        <v>6.359999999999999E-2</v>
      </c>
      <c r="AV254" s="90">
        <f t="shared" si="26"/>
        <v>6.2999999999999987E-2</v>
      </c>
      <c r="AW254" s="90">
        <f t="shared" si="26"/>
        <v>6.2399999999999983E-2</v>
      </c>
      <c r="AX254" s="90">
        <f t="shared" si="26"/>
        <v>6.179999999999998E-2</v>
      </c>
      <c r="AY254" s="90">
        <f t="shared" si="26"/>
        <v>6.1199999999999977E-2</v>
      </c>
      <c r="AZ254" s="90">
        <f t="shared" si="26"/>
        <v>6.0599999999999973E-2</v>
      </c>
      <c r="BA254" s="89">
        <v>0.06</v>
      </c>
      <c r="BB254" s="90">
        <f t="shared" ref="BB254:BJ254" si="27">BA254+($BK$254-$BA$254)/10</f>
        <v>5.9799999999999999E-2</v>
      </c>
      <c r="BC254" s="90">
        <f t="shared" si="27"/>
        <v>5.96E-2</v>
      </c>
      <c r="BD254" s="90">
        <f t="shared" si="27"/>
        <v>5.9400000000000001E-2</v>
      </c>
      <c r="BE254" s="90">
        <f t="shared" si="27"/>
        <v>5.9200000000000003E-2</v>
      </c>
      <c r="BF254" s="90">
        <f t="shared" si="27"/>
        <v>5.9000000000000004E-2</v>
      </c>
      <c r="BG254" s="90">
        <f t="shared" si="27"/>
        <v>5.8800000000000005E-2</v>
      </c>
      <c r="BH254" s="90">
        <f t="shared" si="27"/>
        <v>5.8600000000000006E-2</v>
      </c>
      <c r="BI254" s="90">
        <f t="shared" si="27"/>
        <v>5.8400000000000007E-2</v>
      </c>
      <c r="BJ254" s="90">
        <f t="shared" si="27"/>
        <v>5.8200000000000009E-2</v>
      </c>
      <c r="BK254" s="89">
        <v>5.8000000000000003E-2</v>
      </c>
      <c r="BL254" s="90">
        <f t="shared" ref="BL254:BT254" si="28">BK254+($BU$254-$BK$254)/10</f>
        <v>5.8099999999999999E-2</v>
      </c>
      <c r="BM254" s="90">
        <f t="shared" si="28"/>
        <v>5.8200000000000002E-2</v>
      </c>
      <c r="BN254" s="90">
        <f t="shared" si="28"/>
        <v>5.8300000000000005E-2</v>
      </c>
      <c r="BO254" s="90">
        <f t="shared" si="28"/>
        <v>5.8400000000000007E-2</v>
      </c>
      <c r="BP254" s="90">
        <f t="shared" si="28"/>
        <v>5.850000000000001E-2</v>
      </c>
      <c r="BQ254" s="90">
        <f t="shared" si="28"/>
        <v>5.8600000000000013E-2</v>
      </c>
      <c r="BR254" s="90">
        <f t="shared" si="28"/>
        <v>5.8700000000000016E-2</v>
      </c>
      <c r="BS254" s="90">
        <f t="shared" si="28"/>
        <v>5.8800000000000019E-2</v>
      </c>
      <c r="BT254" s="90">
        <f t="shared" si="28"/>
        <v>5.8900000000000022E-2</v>
      </c>
      <c r="BU254" s="89">
        <v>5.8999999999999997E-2</v>
      </c>
      <c r="BV254" s="90">
        <f t="shared" ref="BV254:CD254" si="29">BU254+($CE$254-$BU$254)/10</f>
        <v>5.9399999999999994E-2</v>
      </c>
      <c r="BW254" s="90">
        <f t="shared" si="29"/>
        <v>5.9799999999999992E-2</v>
      </c>
      <c r="BX254" s="90">
        <f t="shared" si="29"/>
        <v>6.019999999999999E-2</v>
      </c>
      <c r="BY254" s="90">
        <f t="shared" si="29"/>
        <v>6.0599999999999987E-2</v>
      </c>
      <c r="BZ254" s="90">
        <f t="shared" si="29"/>
        <v>6.0999999999999985E-2</v>
      </c>
      <c r="CA254" s="90">
        <f t="shared" si="29"/>
        <v>6.1399999999999982E-2</v>
      </c>
      <c r="CB254" s="90">
        <f t="shared" si="29"/>
        <v>6.179999999999998E-2</v>
      </c>
      <c r="CC254" s="90">
        <f t="shared" si="29"/>
        <v>6.2199999999999978E-2</v>
      </c>
      <c r="CD254" s="90">
        <f t="shared" si="29"/>
        <v>6.2599999999999975E-2</v>
      </c>
      <c r="CE254" s="89">
        <v>6.3E-2</v>
      </c>
      <c r="CF254" s="90">
        <f t="shared" ref="CF254:CN254" si="30">CE254+($CO$254-$CE$254)/10</f>
        <v>6.3700000000000007E-2</v>
      </c>
      <c r="CG254" s="90">
        <f t="shared" si="30"/>
        <v>6.4400000000000013E-2</v>
      </c>
      <c r="CH254" s="90">
        <f t="shared" si="30"/>
        <v>6.5100000000000019E-2</v>
      </c>
      <c r="CI254" s="90">
        <f t="shared" si="30"/>
        <v>6.5800000000000025E-2</v>
      </c>
      <c r="CJ254" s="90">
        <f t="shared" si="30"/>
        <v>6.6500000000000031E-2</v>
      </c>
      <c r="CK254" s="90">
        <f t="shared" si="30"/>
        <v>6.7200000000000037E-2</v>
      </c>
      <c r="CL254" s="90">
        <f t="shared" si="30"/>
        <v>6.7900000000000044E-2</v>
      </c>
      <c r="CM254" s="90">
        <f t="shared" si="30"/>
        <v>6.860000000000005E-2</v>
      </c>
      <c r="CN254" s="90">
        <f t="shared" si="30"/>
        <v>6.9300000000000056E-2</v>
      </c>
      <c r="CO254" s="89">
        <v>7.0000000000000007E-2</v>
      </c>
      <c r="CP254" s="90">
        <f t="shared" ref="CP254:CX254" si="31">CO254+($CY$254-$CO$254)/10</f>
        <v>7.110000000000001E-2</v>
      </c>
      <c r="CQ254" s="90">
        <f t="shared" si="31"/>
        <v>7.2200000000000014E-2</v>
      </c>
      <c r="CR254" s="90">
        <f t="shared" si="31"/>
        <v>7.3300000000000018E-2</v>
      </c>
      <c r="CS254" s="90">
        <f t="shared" si="31"/>
        <v>7.4400000000000022E-2</v>
      </c>
      <c r="CT254" s="90">
        <f t="shared" si="31"/>
        <v>7.5500000000000025E-2</v>
      </c>
      <c r="CU254" s="90">
        <f t="shared" si="31"/>
        <v>7.6600000000000029E-2</v>
      </c>
      <c r="CV254" s="90">
        <f t="shared" si="31"/>
        <v>7.7700000000000033E-2</v>
      </c>
      <c r="CW254" s="90">
        <f t="shared" si="31"/>
        <v>7.8800000000000037E-2</v>
      </c>
      <c r="CX254" s="90">
        <f t="shared" si="31"/>
        <v>7.990000000000004E-2</v>
      </c>
      <c r="CY254" s="89">
        <v>8.1000000000000003E-2</v>
      </c>
      <c r="CZ254" s="90">
        <f t="shared" ref="CZ254:DH254" si="32">CY254+($DI$254-$CY$254)/10</f>
        <v>8.2400000000000001E-2</v>
      </c>
      <c r="DA254" s="90">
        <f t="shared" si="32"/>
        <v>8.3799999999999999E-2</v>
      </c>
      <c r="DB254" s="90">
        <f t="shared" si="32"/>
        <v>8.5199999999999998E-2</v>
      </c>
      <c r="DC254" s="90">
        <f t="shared" si="32"/>
        <v>8.6599999999999996E-2</v>
      </c>
      <c r="DD254" s="90">
        <f t="shared" si="32"/>
        <v>8.7999999999999995E-2</v>
      </c>
      <c r="DE254" s="90">
        <f t="shared" si="32"/>
        <v>8.9399999999999993E-2</v>
      </c>
      <c r="DF254" s="90">
        <f t="shared" si="32"/>
        <v>9.0799999999999992E-2</v>
      </c>
      <c r="DG254" s="90">
        <f t="shared" si="32"/>
        <v>9.219999999999999E-2</v>
      </c>
      <c r="DH254" s="90">
        <f t="shared" si="32"/>
        <v>9.3599999999999989E-2</v>
      </c>
      <c r="DI254" s="89">
        <v>9.5000000000000001E-2</v>
      </c>
      <c r="DJ254" s="90">
        <f t="shared" ref="DJ254:DR254" si="33">DI254+($DS$254-$DI$254)/10</f>
        <v>9.6700000000000008E-2</v>
      </c>
      <c r="DK254" s="90">
        <f t="shared" si="33"/>
        <v>9.8400000000000015E-2</v>
      </c>
      <c r="DL254" s="90">
        <f t="shared" si="33"/>
        <v>0.10010000000000002</v>
      </c>
      <c r="DM254" s="90">
        <f t="shared" si="33"/>
        <v>0.10180000000000003</v>
      </c>
      <c r="DN254" s="90">
        <f t="shared" si="33"/>
        <v>0.10350000000000004</v>
      </c>
      <c r="DO254" s="90">
        <f t="shared" si="33"/>
        <v>0.10520000000000004</v>
      </c>
      <c r="DP254" s="90">
        <f t="shared" si="33"/>
        <v>0.10690000000000005</v>
      </c>
      <c r="DQ254" s="90">
        <f t="shared" si="33"/>
        <v>0.10860000000000006</v>
      </c>
      <c r="DR254" s="90">
        <f t="shared" si="33"/>
        <v>0.11030000000000006</v>
      </c>
      <c r="DS254" s="89">
        <v>0.112</v>
      </c>
    </row>
    <row r="255" spans="2:123" x14ac:dyDescent="0.2">
      <c r="B255" s="3" t="s">
        <v>164</v>
      </c>
      <c r="C255" s="89">
        <v>0.111</v>
      </c>
      <c r="D255" s="90">
        <f t="shared" ref="D255:L255" si="34">C255+($M$255-$C$255)/10</f>
        <v>0.1091</v>
      </c>
      <c r="E255" s="90">
        <f t="shared" si="34"/>
        <v>0.1072</v>
      </c>
      <c r="F255" s="90">
        <f t="shared" si="34"/>
        <v>0.1053</v>
      </c>
      <c r="G255" s="90">
        <f t="shared" si="34"/>
        <v>0.10340000000000001</v>
      </c>
      <c r="H255" s="90">
        <f t="shared" si="34"/>
        <v>0.10150000000000001</v>
      </c>
      <c r="I255" s="90">
        <f t="shared" si="34"/>
        <v>9.9600000000000008E-2</v>
      </c>
      <c r="J255" s="90">
        <f t="shared" si="34"/>
        <v>9.7700000000000009E-2</v>
      </c>
      <c r="K255" s="90">
        <f t="shared" si="34"/>
        <v>9.580000000000001E-2</v>
      </c>
      <c r="L255" s="90">
        <f t="shared" si="34"/>
        <v>9.3900000000000011E-2</v>
      </c>
      <c r="M255" s="89">
        <v>9.1999999999999998E-2</v>
      </c>
      <c r="N255" s="90">
        <f t="shared" ref="N255:V255" si="35">M255+($W$255-$M$255)/10</f>
        <v>9.0499999999999997E-2</v>
      </c>
      <c r="O255" s="90">
        <f t="shared" si="35"/>
        <v>8.8999999999999996E-2</v>
      </c>
      <c r="P255" s="90">
        <f t="shared" si="35"/>
        <v>8.7499999999999994E-2</v>
      </c>
      <c r="Q255" s="90">
        <f t="shared" si="35"/>
        <v>8.5999999999999993E-2</v>
      </c>
      <c r="R255" s="90">
        <f t="shared" si="35"/>
        <v>8.4499999999999992E-2</v>
      </c>
      <c r="S255" s="90">
        <f t="shared" si="35"/>
        <v>8.299999999999999E-2</v>
      </c>
      <c r="T255" s="90">
        <f t="shared" si="35"/>
        <v>8.1499999999999989E-2</v>
      </c>
      <c r="U255" s="90">
        <f t="shared" si="35"/>
        <v>7.9999999999999988E-2</v>
      </c>
      <c r="V255" s="90">
        <f t="shared" si="35"/>
        <v>7.8499999999999986E-2</v>
      </c>
      <c r="W255" s="89">
        <v>7.6999999999999999E-2</v>
      </c>
      <c r="X255" s="90">
        <f t="shared" ref="X255:AF255" si="36">W255+($AG$255-$W$255)/10</f>
        <v>7.5800000000000006E-2</v>
      </c>
      <c r="Y255" s="90">
        <f t="shared" si="36"/>
        <v>7.46E-2</v>
      </c>
      <c r="Z255" s="90">
        <f t="shared" si="36"/>
        <v>7.3399999999999993E-2</v>
      </c>
      <c r="AA255" s="90">
        <f t="shared" si="36"/>
        <v>7.2199999999999986E-2</v>
      </c>
      <c r="AB255" s="90">
        <f t="shared" si="36"/>
        <v>7.099999999999998E-2</v>
      </c>
      <c r="AC255" s="90">
        <f t="shared" si="36"/>
        <v>6.9799999999999973E-2</v>
      </c>
      <c r="AD255" s="90">
        <f t="shared" si="36"/>
        <v>6.8599999999999967E-2</v>
      </c>
      <c r="AE255" s="90">
        <f t="shared" si="36"/>
        <v>6.739999999999996E-2</v>
      </c>
      <c r="AF255" s="90">
        <f t="shared" si="36"/>
        <v>6.6199999999999953E-2</v>
      </c>
      <c r="AG255" s="89">
        <v>6.5000000000000002E-2</v>
      </c>
      <c r="AH255" s="90">
        <f t="shared" ref="AH255:AP255" si="37">AG255+($AQ$255-$AG$255)/10</f>
        <v>6.4100000000000004E-2</v>
      </c>
      <c r="AI255" s="90">
        <f t="shared" si="37"/>
        <v>6.3200000000000006E-2</v>
      </c>
      <c r="AJ255" s="90">
        <f t="shared" si="37"/>
        <v>6.2300000000000008E-2</v>
      </c>
      <c r="AK255" s="90">
        <f t="shared" si="37"/>
        <v>6.140000000000001E-2</v>
      </c>
      <c r="AL255" s="90">
        <f t="shared" si="37"/>
        <v>6.0500000000000012E-2</v>
      </c>
      <c r="AM255" s="90">
        <f t="shared" si="37"/>
        <v>5.9600000000000014E-2</v>
      </c>
      <c r="AN255" s="90">
        <f t="shared" si="37"/>
        <v>5.8700000000000016E-2</v>
      </c>
      <c r="AO255" s="90">
        <f t="shared" si="37"/>
        <v>5.7800000000000018E-2</v>
      </c>
      <c r="AP255" s="90">
        <f t="shared" si="37"/>
        <v>5.690000000000002E-2</v>
      </c>
      <c r="AQ255" s="89">
        <v>5.6000000000000001E-2</v>
      </c>
      <c r="AR255" s="90">
        <f t="shared" ref="AR255:AZ255" si="38">AQ255+($BA$255-$AQ$255)/10</f>
        <v>5.5400000000000005E-2</v>
      </c>
      <c r="AS255" s="90">
        <f t="shared" si="38"/>
        <v>5.4800000000000001E-2</v>
      </c>
      <c r="AT255" s="90">
        <f t="shared" si="38"/>
        <v>5.4199999999999998E-2</v>
      </c>
      <c r="AU255" s="90">
        <f t="shared" si="38"/>
        <v>5.3599999999999995E-2</v>
      </c>
      <c r="AV255" s="90">
        <f t="shared" si="38"/>
        <v>5.2999999999999992E-2</v>
      </c>
      <c r="AW255" s="90">
        <f t="shared" si="38"/>
        <v>5.2399999999999988E-2</v>
      </c>
      <c r="AX255" s="90">
        <f t="shared" si="38"/>
        <v>5.1799999999999985E-2</v>
      </c>
      <c r="AY255" s="90">
        <f t="shared" si="38"/>
        <v>5.1199999999999982E-2</v>
      </c>
      <c r="AZ255" s="90">
        <f t="shared" si="38"/>
        <v>5.0599999999999978E-2</v>
      </c>
      <c r="BA255" s="89">
        <v>0.05</v>
      </c>
      <c r="BB255" s="90">
        <f t="shared" ref="BB255:BJ255" si="39">BA255+($BK$255-$BA$255)/10</f>
        <v>4.9800000000000004E-2</v>
      </c>
      <c r="BC255" s="90">
        <f t="shared" si="39"/>
        <v>4.9600000000000005E-2</v>
      </c>
      <c r="BD255" s="90">
        <f t="shared" si="39"/>
        <v>4.9400000000000006E-2</v>
      </c>
      <c r="BE255" s="90">
        <f t="shared" si="39"/>
        <v>4.9200000000000008E-2</v>
      </c>
      <c r="BF255" s="90">
        <f t="shared" si="39"/>
        <v>4.9000000000000009E-2</v>
      </c>
      <c r="BG255" s="90">
        <f t="shared" si="39"/>
        <v>4.880000000000001E-2</v>
      </c>
      <c r="BH255" s="90">
        <f t="shared" si="39"/>
        <v>4.8600000000000011E-2</v>
      </c>
      <c r="BI255" s="90">
        <f t="shared" si="39"/>
        <v>4.8400000000000012E-2</v>
      </c>
      <c r="BJ255" s="90">
        <f t="shared" si="39"/>
        <v>4.8200000000000014E-2</v>
      </c>
      <c r="BK255" s="89">
        <v>4.8000000000000001E-2</v>
      </c>
      <c r="BL255" s="90">
        <f t="shared" ref="BL255:BT255" si="40">BK255+($BU$255-$BK$255)/10</f>
        <v>4.8100000000000004E-2</v>
      </c>
      <c r="BM255" s="90">
        <f t="shared" si="40"/>
        <v>4.8200000000000007E-2</v>
      </c>
      <c r="BN255" s="90">
        <f t="shared" si="40"/>
        <v>4.830000000000001E-2</v>
      </c>
      <c r="BO255" s="90">
        <f t="shared" si="40"/>
        <v>4.8400000000000012E-2</v>
      </c>
      <c r="BP255" s="90">
        <f t="shared" si="40"/>
        <v>4.8500000000000015E-2</v>
      </c>
      <c r="BQ255" s="90">
        <f t="shared" si="40"/>
        <v>4.8600000000000018E-2</v>
      </c>
      <c r="BR255" s="90">
        <f t="shared" si="40"/>
        <v>4.8700000000000021E-2</v>
      </c>
      <c r="BS255" s="90">
        <f t="shared" si="40"/>
        <v>4.8800000000000024E-2</v>
      </c>
      <c r="BT255" s="90">
        <f t="shared" si="40"/>
        <v>4.8900000000000027E-2</v>
      </c>
      <c r="BU255" s="89">
        <v>4.9000000000000002E-2</v>
      </c>
      <c r="BV255" s="90">
        <f t="shared" ref="BV255:CD255" si="41">BU255+($CE$255-$BU$255)/10</f>
        <v>4.9399999999999999E-2</v>
      </c>
      <c r="BW255" s="90">
        <f t="shared" si="41"/>
        <v>4.9799999999999997E-2</v>
      </c>
      <c r="BX255" s="90">
        <f t="shared" si="41"/>
        <v>5.0199999999999995E-2</v>
      </c>
      <c r="BY255" s="90">
        <f t="shared" si="41"/>
        <v>5.0599999999999992E-2</v>
      </c>
      <c r="BZ255" s="90">
        <f t="shared" si="41"/>
        <v>5.099999999999999E-2</v>
      </c>
      <c r="CA255" s="90">
        <f t="shared" si="41"/>
        <v>5.1399999999999987E-2</v>
      </c>
      <c r="CB255" s="90">
        <f t="shared" si="41"/>
        <v>5.1799999999999985E-2</v>
      </c>
      <c r="CC255" s="90">
        <f t="shared" si="41"/>
        <v>5.2199999999999983E-2</v>
      </c>
      <c r="CD255" s="90">
        <f t="shared" si="41"/>
        <v>5.259999999999998E-2</v>
      </c>
      <c r="CE255" s="89">
        <v>5.2999999999999999E-2</v>
      </c>
      <c r="CF255" s="90">
        <f t="shared" ref="CF255:CN255" si="42">CE255+($CO$255-$CE$255)/10</f>
        <v>5.3699999999999998E-2</v>
      </c>
      <c r="CG255" s="90">
        <f t="shared" si="42"/>
        <v>5.4399999999999997E-2</v>
      </c>
      <c r="CH255" s="90">
        <f t="shared" si="42"/>
        <v>5.5099999999999996E-2</v>
      </c>
      <c r="CI255" s="90">
        <f t="shared" si="42"/>
        <v>5.5799999999999995E-2</v>
      </c>
      <c r="CJ255" s="90">
        <f t="shared" si="42"/>
        <v>5.6499999999999995E-2</v>
      </c>
      <c r="CK255" s="90">
        <f t="shared" si="42"/>
        <v>5.7199999999999994E-2</v>
      </c>
      <c r="CL255" s="90">
        <f t="shared" si="42"/>
        <v>5.7899999999999993E-2</v>
      </c>
      <c r="CM255" s="90">
        <f t="shared" si="42"/>
        <v>5.8599999999999992E-2</v>
      </c>
      <c r="CN255" s="90">
        <f t="shared" si="42"/>
        <v>5.9299999999999992E-2</v>
      </c>
      <c r="CO255" s="89">
        <v>0.06</v>
      </c>
      <c r="CP255" s="90">
        <f t="shared" ref="CP255:CX255" si="43">CO255+($CY$255-$CO$255)/10</f>
        <v>6.1099999999999995E-2</v>
      </c>
      <c r="CQ255" s="90">
        <f t="shared" si="43"/>
        <v>6.2199999999999991E-2</v>
      </c>
      <c r="CR255" s="90">
        <f t="shared" si="43"/>
        <v>6.3299999999999995E-2</v>
      </c>
      <c r="CS255" s="90">
        <f t="shared" si="43"/>
        <v>6.4399999999999999E-2</v>
      </c>
      <c r="CT255" s="90">
        <f t="shared" si="43"/>
        <v>6.5500000000000003E-2</v>
      </c>
      <c r="CU255" s="90">
        <f t="shared" si="43"/>
        <v>6.6600000000000006E-2</v>
      </c>
      <c r="CV255" s="90">
        <f t="shared" si="43"/>
        <v>6.770000000000001E-2</v>
      </c>
      <c r="CW255" s="90">
        <f t="shared" si="43"/>
        <v>6.8800000000000014E-2</v>
      </c>
      <c r="CX255" s="90">
        <f t="shared" si="43"/>
        <v>6.9900000000000018E-2</v>
      </c>
      <c r="CY255" s="89">
        <v>7.0999999999999994E-2</v>
      </c>
      <c r="CZ255" s="90">
        <f t="shared" ref="CZ255:DH255" si="44">CY255+($DI$255-$CY$255)/10</f>
        <v>7.2399999999999992E-2</v>
      </c>
      <c r="DA255" s="90">
        <f t="shared" si="44"/>
        <v>7.3799999999999991E-2</v>
      </c>
      <c r="DB255" s="90">
        <f t="shared" si="44"/>
        <v>7.5199999999999989E-2</v>
      </c>
      <c r="DC255" s="90">
        <f t="shared" si="44"/>
        <v>7.6599999999999988E-2</v>
      </c>
      <c r="DD255" s="90">
        <f t="shared" si="44"/>
        <v>7.7999999999999986E-2</v>
      </c>
      <c r="DE255" s="90">
        <f t="shared" si="44"/>
        <v>7.9399999999999984E-2</v>
      </c>
      <c r="DF255" s="90">
        <f t="shared" si="44"/>
        <v>8.0799999999999983E-2</v>
      </c>
      <c r="DG255" s="90">
        <f t="shared" si="44"/>
        <v>8.2199999999999981E-2</v>
      </c>
      <c r="DH255" s="90">
        <f t="shared" si="44"/>
        <v>8.359999999999998E-2</v>
      </c>
      <c r="DI255" s="89">
        <v>8.5000000000000006E-2</v>
      </c>
      <c r="DJ255" s="90">
        <f t="shared" ref="DJ255:DR255" si="45">DI255+($DS$255-$DI$255)/10</f>
        <v>8.6699999999999999E-2</v>
      </c>
      <c r="DK255" s="90">
        <f t="shared" si="45"/>
        <v>8.8399999999999992E-2</v>
      </c>
      <c r="DL255" s="90">
        <f t="shared" si="45"/>
        <v>9.0099999999999986E-2</v>
      </c>
      <c r="DM255" s="90">
        <f t="shared" si="45"/>
        <v>9.1799999999999979E-2</v>
      </c>
      <c r="DN255" s="90">
        <f t="shared" si="45"/>
        <v>9.3499999999999972E-2</v>
      </c>
      <c r="DO255" s="90">
        <f t="shared" si="45"/>
        <v>9.5199999999999965E-2</v>
      </c>
      <c r="DP255" s="90">
        <f t="shared" si="45"/>
        <v>9.6899999999999958E-2</v>
      </c>
      <c r="DQ255" s="90">
        <f t="shared" si="45"/>
        <v>9.8599999999999952E-2</v>
      </c>
      <c r="DR255" s="90">
        <f t="shared" si="45"/>
        <v>0.10029999999999994</v>
      </c>
      <c r="DS255" s="89">
        <v>0.10199999999999999</v>
      </c>
    </row>
    <row r="256" spans="2:123" x14ac:dyDescent="0.2">
      <c r="B256" s="3" t="s">
        <v>165</v>
      </c>
      <c r="C256" s="89">
        <v>0.14899999999999999</v>
      </c>
      <c r="D256" s="90">
        <f t="shared" ref="D256:L256" si="46">C256+($M$256-$C$256)/10</f>
        <v>0.14710000000000001</v>
      </c>
      <c r="E256" s="90">
        <f t="shared" si="46"/>
        <v>0.1452</v>
      </c>
      <c r="F256" s="90">
        <f t="shared" si="46"/>
        <v>0.14329999999999998</v>
      </c>
      <c r="G256" s="90">
        <f t="shared" si="46"/>
        <v>0.14139999999999997</v>
      </c>
      <c r="H256" s="90">
        <f t="shared" si="46"/>
        <v>0.13949999999999996</v>
      </c>
      <c r="I256" s="90">
        <f t="shared" si="46"/>
        <v>0.13759999999999994</v>
      </c>
      <c r="J256" s="90">
        <f t="shared" si="46"/>
        <v>0.13569999999999993</v>
      </c>
      <c r="K256" s="90">
        <f t="shared" si="46"/>
        <v>0.13379999999999992</v>
      </c>
      <c r="L256" s="90">
        <f t="shared" si="46"/>
        <v>0.13189999999999991</v>
      </c>
      <c r="M256" s="89">
        <v>0.13</v>
      </c>
      <c r="N256" s="90">
        <f t="shared" ref="N256:V256" si="47">M256+($W$256-$M$256)/10</f>
        <v>0.1285</v>
      </c>
      <c r="O256" s="90">
        <f t="shared" si="47"/>
        <v>0.127</v>
      </c>
      <c r="P256" s="90">
        <f t="shared" si="47"/>
        <v>0.1255</v>
      </c>
      <c r="Q256" s="90">
        <f t="shared" si="47"/>
        <v>0.124</v>
      </c>
      <c r="R256" s="90">
        <f t="shared" si="47"/>
        <v>0.1225</v>
      </c>
      <c r="S256" s="90">
        <f t="shared" si="47"/>
        <v>0.121</v>
      </c>
      <c r="T256" s="90">
        <f t="shared" si="47"/>
        <v>0.1195</v>
      </c>
      <c r="U256" s="90">
        <f t="shared" si="47"/>
        <v>0.11799999999999999</v>
      </c>
      <c r="V256" s="90">
        <f t="shared" si="47"/>
        <v>0.11649999999999999</v>
      </c>
      <c r="W256" s="89">
        <v>0.115</v>
      </c>
      <c r="X256" s="90">
        <f t="shared" ref="X256:AF256" si="48">W256+($AG$256-$W$256)/10</f>
        <v>0.1138</v>
      </c>
      <c r="Y256" s="90">
        <f t="shared" si="48"/>
        <v>0.11259999999999999</v>
      </c>
      <c r="Z256" s="90">
        <f t="shared" si="48"/>
        <v>0.11139999999999999</v>
      </c>
      <c r="AA256" s="90">
        <f t="shared" si="48"/>
        <v>0.11019999999999998</v>
      </c>
      <c r="AB256" s="90">
        <f t="shared" si="48"/>
        <v>0.10899999999999997</v>
      </c>
      <c r="AC256" s="90">
        <f t="shared" si="48"/>
        <v>0.10779999999999997</v>
      </c>
      <c r="AD256" s="90">
        <f t="shared" si="48"/>
        <v>0.10659999999999996</v>
      </c>
      <c r="AE256" s="90">
        <f t="shared" si="48"/>
        <v>0.10539999999999995</v>
      </c>
      <c r="AF256" s="90">
        <f t="shared" si="48"/>
        <v>0.10419999999999995</v>
      </c>
      <c r="AG256" s="89">
        <v>0.10299999999999999</v>
      </c>
      <c r="AH256" s="90">
        <f t="shared" ref="AH256:AP256" si="49">AG256+($AQ$256-$AG$256)/10</f>
        <v>0.1021</v>
      </c>
      <c r="AI256" s="90">
        <f t="shared" si="49"/>
        <v>0.1012</v>
      </c>
      <c r="AJ256" s="90">
        <f t="shared" si="49"/>
        <v>0.1003</v>
      </c>
      <c r="AK256" s="90">
        <f t="shared" si="49"/>
        <v>9.9400000000000002E-2</v>
      </c>
      <c r="AL256" s="90">
        <f t="shared" si="49"/>
        <v>9.8500000000000004E-2</v>
      </c>
      <c r="AM256" s="90">
        <f t="shared" si="49"/>
        <v>9.7600000000000006E-2</v>
      </c>
      <c r="AN256" s="90">
        <f t="shared" si="49"/>
        <v>9.6700000000000008E-2</v>
      </c>
      <c r="AO256" s="90">
        <f t="shared" si="49"/>
        <v>9.580000000000001E-2</v>
      </c>
      <c r="AP256" s="90">
        <f t="shared" si="49"/>
        <v>9.4900000000000012E-2</v>
      </c>
      <c r="AQ256" s="89">
        <v>9.4E-2</v>
      </c>
      <c r="AR256" s="90">
        <f t="shared" ref="AR256:AZ256" si="50">AQ256+($BA$256-$AQ$256)/10</f>
        <v>9.3399999999999997E-2</v>
      </c>
      <c r="AS256" s="90">
        <f t="shared" si="50"/>
        <v>9.2799999999999994E-2</v>
      </c>
      <c r="AT256" s="90">
        <f t="shared" si="50"/>
        <v>9.219999999999999E-2</v>
      </c>
      <c r="AU256" s="90">
        <f t="shared" si="50"/>
        <v>9.1599999999999987E-2</v>
      </c>
      <c r="AV256" s="90">
        <f t="shared" si="50"/>
        <v>9.0999999999999984E-2</v>
      </c>
      <c r="AW256" s="90">
        <f t="shared" si="50"/>
        <v>9.039999999999998E-2</v>
      </c>
      <c r="AX256" s="90">
        <f t="shared" si="50"/>
        <v>8.9799999999999977E-2</v>
      </c>
      <c r="AY256" s="90">
        <f t="shared" si="50"/>
        <v>8.9199999999999974E-2</v>
      </c>
      <c r="AZ256" s="90">
        <f t="shared" si="50"/>
        <v>8.859999999999997E-2</v>
      </c>
      <c r="BA256" s="89">
        <v>8.7999999999999995E-2</v>
      </c>
      <c r="BB256" s="90">
        <f t="shared" ref="BB256:BJ256" si="51">BA256+($BK$256-$BA$256)/10</f>
        <v>8.7799999999999989E-2</v>
      </c>
      <c r="BC256" s="90">
        <f t="shared" si="51"/>
        <v>8.7599999999999983E-2</v>
      </c>
      <c r="BD256" s="90">
        <f t="shared" si="51"/>
        <v>8.7399999999999978E-2</v>
      </c>
      <c r="BE256" s="90">
        <f t="shared" si="51"/>
        <v>8.7199999999999972E-2</v>
      </c>
      <c r="BF256" s="90">
        <f t="shared" si="51"/>
        <v>8.6999999999999966E-2</v>
      </c>
      <c r="BG256" s="90">
        <f t="shared" si="51"/>
        <v>8.6799999999999961E-2</v>
      </c>
      <c r="BH256" s="90">
        <f t="shared" si="51"/>
        <v>8.6599999999999955E-2</v>
      </c>
      <c r="BI256" s="90">
        <f t="shared" si="51"/>
        <v>8.6399999999999949E-2</v>
      </c>
      <c r="BJ256" s="90">
        <f t="shared" si="51"/>
        <v>8.6199999999999943E-2</v>
      </c>
      <c r="BK256" s="89">
        <v>8.5999999999999993E-2</v>
      </c>
      <c r="BL256" s="90">
        <f t="shared" ref="BL256:BT256" si="52">BK256+($BU$256-$BK$256)/10</f>
        <v>8.6099999999999996E-2</v>
      </c>
      <c r="BM256" s="90">
        <f t="shared" si="52"/>
        <v>8.6199999999999999E-2</v>
      </c>
      <c r="BN256" s="90">
        <f t="shared" si="52"/>
        <v>8.6300000000000002E-2</v>
      </c>
      <c r="BO256" s="90">
        <f t="shared" si="52"/>
        <v>8.6400000000000005E-2</v>
      </c>
      <c r="BP256" s="90">
        <f t="shared" si="52"/>
        <v>8.6500000000000007E-2</v>
      </c>
      <c r="BQ256" s="90">
        <f t="shared" si="52"/>
        <v>8.660000000000001E-2</v>
      </c>
      <c r="BR256" s="90">
        <f t="shared" si="52"/>
        <v>8.6700000000000013E-2</v>
      </c>
      <c r="BS256" s="90">
        <f t="shared" si="52"/>
        <v>8.6800000000000016E-2</v>
      </c>
      <c r="BT256" s="90">
        <f t="shared" si="52"/>
        <v>8.6900000000000019E-2</v>
      </c>
      <c r="BU256" s="89">
        <v>8.6999999999999994E-2</v>
      </c>
      <c r="BV256" s="90">
        <f t="shared" ref="BV256:CD256" si="53">BU256+($CE$256-$BU$256)/10</f>
        <v>8.7399999999999992E-2</v>
      </c>
      <c r="BW256" s="90">
        <f t="shared" si="53"/>
        <v>8.7799999999999989E-2</v>
      </c>
      <c r="BX256" s="90">
        <f t="shared" si="53"/>
        <v>8.8199999999999987E-2</v>
      </c>
      <c r="BY256" s="90">
        <f t="shared" si="53"/>
        <v>8.8599999999999984E-2</v>
      </c>
      <c r="BZ256" s="90">
        <f t="shared" si="53"/>
        <v>8.8999999999999982E-2</v>
      </c>
      <c r="CA256" s="90">
        <f t="shared" si="53"/>
        <v>8.9399999999999979E-2</v>
      </c>
      <c r="CB256" s="90">
        <f t="shared" si="53"/>
        <v>8.9799999999999977E-2</v>
      </c>
      <c r="CC256" s="90">
        <f t="shared" si="53"/>
        <v>9.0199999999999975E-2</v>
      </c>
      <c r="CD256" s="90">
        <f t="shared" si="53"/>
        <v>9.0599999999999972E-2</v>
      </c>
      <c r="CE256" s="89">
        <v>9.0999999999999998E-2</v>
      </c>
      <c r="CF256" s="90">
        <f t="shared" ref="CF256:CN256" si="54">CE256+($CO$256-$CE$256)/10</f>
        <v>9.1700000000000004E-2</v>
      </c>
      <c r="CG256" s="90">
        <f t="shared" si="54"/>
        <v>9.240000000000001E-2</v>
      </c>
      <c r="CH256" s="90">
        <f t="shared" si="54"/>
        <v>9.3100000000000016E-2</v>
      </c>
      <c r="CI256" s="90">
        <f t="shared" si="54"/>
        <v>9.3800000000000022E-2</v>
      </c>
      <c r="CJ256" s="90">
        <f t="shared" si="54"/>
        <v>9.4500000000000028E-2</v>
      </c>
      <c r="CK256" s="90">
        <f t="shared" si="54"/>
        <v>9.5200000000000035E-2</v>
      </c>
      <c r="CL256" s="90">
        <f t="shared" si="54"/>
        <v>9.5900000000000041E-2</v>
      </c>
      <c r="CM256" s="90">
        <f t="shared" si="54"/>
        <v>9.6600000000000047E-2</v>
      </c>
      <c r="CN256" s="90">
        <f t="shared" si="54"/>
        <v>9.7300000000000053E-2</v>
      </c>
      <c r="CO256" s="89">
        <v>9.8000000000000004E-2</v>
      </c>
      <c r="CP256" s="90">
        <f t="shared" ref="CP256:CX256" si="55">CO256+($CY$256-$CO$256)/10</f>
        <v>9.9100000000000008E-2</v>
      </c>
      <c r="CQ256" s="90">
        <f t="shared" si="55"/>
        <v>0.10020000000000001</v>
      </c>
      <c r="CR256" s="90">
        <f t="shared" si="55"/>
        <v>0.10130000000000002</v>
      </c>
      <c r="CS256" s="90">
        <f t="shared" si="55"/>
        <v>0.10240000000000002</v>
      </c>
      <c r="CT256" s="90">
        <f t="shared" si="55"/>
        <v>0.10350000000000002</v>
      </c>
      <c r="CU256" s="90">
        <f t="shared" si="55"/>
        <v>0.10460000000000003</v>
      </c>
      <c r="CV256" s="90">
        <f t="shared" si="55"/>
        <v>0.10570000000000003</v>
      </c>
      <c r="CW256" s="90">
        <f t="shared" si="55"/>
        <v>0.10680000000000003</v>
      </c>
      <c r="CX256" s="90">
        <f t="shared" si="55"/>
        <v>0.10790000000000004</v>
      </c>
      <c r="CY256" s="89">
        <v>0.109</v>
      </c>
      <c r="CZ256" s="90"/>
      <c r="DA256" s="90"/>
      <c r="DB256" s="90"/>
      <c r="DC256" s="90"/>
      <c r="DD256" s="90"/>
      <c r="DE256" s="90"/>
      <c r="DF256" s="90"/>
      <c r="DG256" s="90"/>
      <c r="DH256" s="90"/>
      <c r="DI256" s="89"/>
      <c r="DJ256" s="90"/>
      <c r="DK256" s="90"/>
      <c r="DL256" s="90"/>
      <c r="DM256" s="90"/>
      <c r="DN256" s="90"/>
      <c r="DO256" s="90"/>
      <c r="DP256" s="90"/>
      <c r="DQ256" s="90"/>
      <c r="DR256" s="90"/>
      <c r="DS256" s="89"/>
    </row>
    <row r="257" spans="2:123" x14ac:dyDescent="0.2">
      <c r="B257" s="3" t="s">
        <v>166</v>
      </c>
      <c r="C257" s="89">
        <v>0.69099999999999995</v>
      </c>
      <c r="D257" s="90">
        <f t="shared" ref="D257:L257" si="56">C257+($M$257-$C$257)/10</f>
        <v>0.67649999999999999</v>
      </c>
      <c r="E257" s="90">
        <f t="shared" si="56"/>
        <v>0.66200000000000003</v>
      </c>
      <c r="F257" s="90">
        <f t="shared" si="56"/>
        <v>0.64750000000000008</v>
      </c>
      <c r="G257" s="90">
        <f t="shared" si="56"/>
        <v>0.63300000000000012</v>
      </c>
      <c r="H257" s="90">
        <f t="shared" si="56"/>
        <v>0.61850000000000016</v>
      </c>
      <c r="I257" s="90">
        <f t="shared" si="56"/>
        <v>0.6040000000000002</v>
      </c>
      <c r="J257" s="90">
        <f t="shared" si="56"/>
        <v>0.58950000000000025</v>
      </c>
      <c r="K257" s="90">
        <f t="shared" si="56"/>
        <v>0.57500000000000029</v>
      </c>
      <c r="L257" s="90">
        <f t="shared" si="56"/>
        <v>0.56050000000000033</v>
      </c>
      <c r="M257" s="89">
        <v>0.54600000000000004</v>
      </c>
      <c r="N257" s="90">
        <f t="shared" ref="N257:V257" si="57">M257+($W$257-$M$257)/10</f>
        <v>0.53550000000000009</v>
      </c>
      <c r="O257" s="90">
        <f t="shared" si="57"/>
        <v>0.52500000000000013</v>
      </c>
      <c r="P257" s="90">
        <f t="shared" si="57"/>
        <v>0.51450000000000018</v>
      </c>
      <c r="Q257" s="90">
        <f t="shared" si="57"/>
        <v>0.50400000000000023</v>
      </c>
      <c r="R257" s="90">
        <f t="shared" si="57"/>
        <v>0.49350000000000022</v>
      </c>
      <c r="S257" s="90">
        <f t="shared" si="57"/>
        <v>0.48300000000000021</v>
      </c>
      <c r="T257" s="90">
        <f t="shared" si="57"/>
        <v>0.4725000000000002</v>
      </c>
      <c r="U257" s="90">
        <f t="shared" si="57"/>
        <v>0.46200000000000019</v>
      </c>
      <c r="V257" s="90">
        <f t="shared" si="57"/>
        <v>0.45150000000000018</v>
      </c>
      <c r="W257" s="89">
        <v>0.441</v>
      </c>
      <c r="X257" s="90">
        <f t="shared" ref="X257:AF257" si="58">W257+($AG$257-$W$257)/10</f>
        <v>0.434</v>
      </c>
      <c r="Y257" s="90">
        <f t="shared" si="58"/>
        <v>0.42699999999999999</v>
      </c>
      <c r="Z257" s="90">
        <f t="shared" si="58"/>
        <v>0.42</v>
      </c>
      <c r="AA257" s="90">
        <f t="shared" si="58"/>
        <v>0.41299999999999998</v>
      </c>
      <c r="AB257" s="90">
        <f t="shared" si="58"/>
        <v>0.40599999999999997</v>
      </c>
      <c r="AC257" s="90">
        <f t="shared" si="58"/>
        <v>0.39899999999999997</v>
      </c>
      <c r="AD257" s="90">
        <f t="shared" si="58"/>
        <v>0.39199999999999996</v>
      </c>
      <c r="AE257" s="90">
        <f t="shared" si="58"/>
        <v>0.38499999999999995</v>
      </c>
      <c r="AF257" s="90">
        <f t="shared" si="58"/>
        <v>0.37799999999999995</v>
      </c>
      <c r="AG257" s="89">
        <v>0.371</v>
      </c>
      <c r="AH257" s="90">
        <f t="shared" ref="AH257:AP257" si="59">AG257+($AQ$257-$AG$257)/10</f>
        <v>0.3669</v>
      </c>
      <c r="AI257" s="90">
        <f t="shared" si="59"/>
        <v>0.36280000000000001</v>
      </c>
      <c r="AJ257" s="90">
        <f t="shared" si="59"/>
        <v>0.35870000000000002</v>
      </c>
      <c r="AK257" s="90">
        <f t="shared" si="59"/>
        <v>0.35460000000000003</v>
      </c>
      <c r="AL257" s="90">
        <f t="shared" si="59"/>
        <v>0.35050000000000003</v>
      </c>
      <c r="AM257" s="90">
        <f t="shared" si="59"/>
        <v>0.34640000000000004</v>
      </c>
      <c r="AN257" s="90">
        <f t="shared" si="59"/>
        <v>0.34230000000000005</v>
      </c>
      <c r="AO257" s="90">
        <f t="shared" si="59"/>
        <v>0.33820000000000006</v>
      </c>
      <c r="AP257" s="90">
        <f t="shared" si="59"/>
        <v>0.33410000000000006</v>
      </c>
      <c r="AQ257" s="89">
        <v>0.33</v>
      </c>
      <c r="AR257" s="90">
        <f t="shared" ref="AR257:AZ257" si="60">AQ257+($BA$257-$AQ$257)/10</f>
        <v>0.3281</v>
      </c>
      <c r="AS257" s="90">
        <f t="shared" si="60"/>
        <v>0.32619999999999999</v>
      </c>
      <c r="AT257" s="90">
        <f t="shared" si="60"/>
        <v>0.32429999999999998</v>
      </c>
      <c r="AU257" s="90">
        <f t="shared" si="60"/>
        <v>0.32239999999999996</v>
      </c>
      <c r="AV257" s="90">
        <f t="shared" si="60"/>
        <v>0.32049999999999995</v>
      </c>
      <c r="AW257" s="90">
        <f t="shared" si="60"/>
        <v>0.31859999999999994</v>
      </c>
      <c r="AX257" s="90">
        <f t="shared" si="60"/>
        <v>0.31669999999999993</v>
      </c>
      <c r="AY257" s="90">
        <f t="shared" si="60"/>
        <v>0.31479999999999991</v>
      </c>
      <c r="AZ257" s="90">
        <f t="shared" si="60"/>
        <v>0.3128999999999999</v>
      </c>
      <c r="BA257" s="89">
        <v>0.311</v>
      </c>
      <c r="BB257" s="90">
        <f t="shared" ref="BB257:BJ257" si="61">BA257+($BK$257-$BA$257)/10</f>
        <v>0.31080000000000002</v>
      </c>
      <c r="BC257" s="90">
        <f t="shared" si="61"/>
        <v>0.31060000000000004</v>
      </c>
      <c r="BD257" s="90">
        <f t="shared" si="61"/>
        <v>0.31040000000000006</v>
      </c>
      <c r="BE257" s="90">
        <f t="shared" si="61"/>
        <v>0.31020000000000009</v>
      </c>
      <c r="BF257" s="90">
        <f t="shared" si="61"/>
        <v>0.31000000000000011</v>
      </c>
      <c r="BG257" s="90">
        <f t="shared" si="61"/>
        <v>0.30980000000000013</v>
      </c>
      <c r="BH257" s="90">
        <f t="shared" si="61"/>
        <v>0.30960000000000015</v>
      </c>
      <c r="BI257" s="90">
        <f t="shared" si="61"/>
        <v>0.30940000000000017</v>
      </c>
      <c r="BJ257" s="90">
        <f t="shared" si="61"/>
        <v>0.3092000000000002</v>
      </c>
      <c r="BK257" s="89">
        <v>0.309</v>
      </c>
      <c r="BL257" s="90">
        <f t="shared" ref="BL257:BT257" si="62">BK257+($BU$257-$BK$257)/10</f>
        <v>0.30990000000000001</v>
      </c>
      <c r="BM257" s="90">
        <f t="shared" si="62"/>
        <v>0.31080000000000002</v>
      </c>
      <c r="BN257" s="90">
        <f t="shared" si="62"/>
        <v>0.31170000000000003</v>
      </c>
      <c r="BO257" s="90">
        <f t="shared" si="62"/>
        <v>0.31260000000000004</v>
      </c>
      <c r="BP257" s="90">
        <f t="shared" si="62"/>
        <v>0.31350000000000006</v>
      </c>
      <c r="BQ257" s="90">
        <f t="shared" si="62"/>
        <v>0.31440000000000007</v>
      </c>
      <c r="BR257" s="90">
        <f t="shared" si="62"/>
        <v>0.31530000000000008</v>
      </c>
      <c r="BS257" s="90">
        <f t="shared" si="62"/>
        <v>0.31620000000000009</v>
      </c>
      <c r="BT257" s="90">
        <f t="shared" si="62"/>
        <v>0.3171000000000001</v>
      </c>
      <c r="BU257" s="89">
        <v>0.318</v>
      </c>
      <c r="BV257" s="90">
        <f t="shared" ref="BV257:CD257" si="63">BU257+($CE$257-$BU$257)/10</f>
        <v>0.31940000000000002</v>
      </c>
      <c r="BW257" s="90">
        <f t="shared" si="63"/>
        <v>0.32080000000000003</v>
      </c>
      <c r="BX257" s="90">
        <f t="shared" si="63"/>
        <v>0.32220000000000004</v>
      </c>
      <c r="BY257" s="90">
        <f t="shared" si="63"/>
        <v>0.32360000000000005</v>
      </c>
      <c r="BZ257" s="90">
        <f t="shared" si="63"/>
        <v>0.32500000000000007</v>
      </c>
      <c r="CA257" s="90">
        <f t="shared" si="63"/>
        <v>0.32640000000000008</v>
      </c>
      <c r="CB257" s="90">
        <f t="shared" si="63"/>
        <v>0.32780000000000009</v>
      </c>
      <c r="CC257" s="90">
        <f t="shared" si="63"/>
        <v>0.3292000000000001</v>
      </c>
      <c r="CD257" s="90">
        <f t="shared" si="63"/>
        <v>0.33060000000000012</v>
      </c>
      <c r="CE257" s="89">
        <v>0.33200000000000002</v>
      </c>
      <c r="CF257" s="90"/>
      <c r="CG257" s="90"/>
      <c r="CH257" s="90"/>
      <c r="CI257" s="90"/>
      <c r="CJ257" s="90"/>
      <c r="CK257" s="90"/>
      <c r="CL257" s="90"/>
      <c r="CM257" s="90"/>
      <c r="CN257" s="90"/>
      <c r="CO257" s="89"/>
      <c r="CP257" s="90"/>
      <c r="CQ257" s="90"/>
      <c r="CR257" s="90"/>
      <c r="CS257" s="90"/>
      <c r="CT257" s="90"/>
      <c r="CU257" s="90"/>
      <c r="CV257" s="90"/>
      <c r="CW257" s="90"/>
      <c r="CX257" s="90"/>
      <c r="CY257" s="89"/>
      <c r="CZ257" s="90"/>
      <c r="DA257" s="90"/>
      <c r="DB257" s="90"/>
      <c r="DC257" s="90"/>
      <c r="DD257" s="90"/>
      <c r="DE257" s="90"/>
      <c r="DF257" s="90"/>
      <c r="DG257" s="90"/>
      <c r="DH257" s="90"/>
      <c r="DI257" s="89"/>
      <c r="DJ257" s="90"/>
      <c r="DK257" s="90"/>
      <c r="DL257" s="90"/>
      <c r="DM257" s="90"/>
      <c r="DN257" s="90"/>
      <c r="DO257" s="90"/>
      <c r="DP257" s="90"/>
      <c r="DQ257" s="90"/>
      <c r="DR257" s="90"/>
      <c r="DS257" s="89"/>
    </row>
    <row r="258" spans="2:123" x14ac:dyDescent="0.2">
      <c r="B258" s="3" t="s">
        <v>167</v>
      </c>
      <c r="C258" s="89">
        <v>0.83199999999999996</v>
      </c>
      <c r="D258" s="90">
        <f t="shared" ref="D258:L258" si="64">C258+($M$258-$C$258)/10</f>
        <v>0.8175</v>
      </c>
      <c r="E258" s="90">
        <f t="shared" si="64"/>
        <v>0.80300000000000005</v>
      </c>
      <c r="F258" s="90">
        <f t="shared" si="64"/>
        <v>0.78850000000000009</v>
      </c>
      <c r="G258" s="90">
        <f t="shared" si="64"/>
        <v>0.77400000000000013</v>
      </c>
      <c r="H258" s="90">
        <f t="shared" si="64"/>
        <v>0.75950000000000017</v>
      </c>
      <c r="I258" s="90">
        <f t="shared" si="64"/>
        <v>0.74500000000000022</v>
      </c>
      <c r="J258" s="90">
        <f t="shared" si="64"/>
        <v>0.73050000000000026</v>
      </c>
      <c r="K258" s="90">
        <f t="shared" si="64"/>
        <v>0.7160000000000003</v>
      </c>
      <c r="L258" s="90">
        <f t="shared" si="64"/>
        <v>0.70150000000000035</v>
      </c>
      <c r="M258" s="89">
        <v>0.68700000000000006</v>
      </c>
      <c r="N258" s="90">
        <f t="shared" ref="N258:V258" si="65">M258+($W$258-$M$258)/10</f>
        <v>0.6765000000000001</v>
      </c>
      <c r="O258" s="90">
        <f t="shared" si="65"/>
        <v>0.66600000000000015</v>
      </c>
      <c r="P258" s="90">
        <f t="shared" si="65"/>
        <v>0.65550000000000019</v>
      </c>
      <c r="Q258" s="90">
        <f t="shared" si="65"/>
        <v>0.64500000000000024</v>
      </c>
      <c r="R258" s="90">
        <f t="shared" si="65"/>
        <v>0.63450000000000029</v>
      </c>
      <c r="S258" s="90">
        <f t="shared" si="65"/>
        <v>0.62400000000000033</v>
      </c>
      <c r="T258" s="90">
        <f t="shared" si="65"/>
        <v>0.61350000000000038</v>
      </c>
      <c r="U258" s="90">
        <f t="shared" si="65"/>
        <v>0.60300000000000042</v>
      </c>
      <c r="V258" s="90">
        <f t="shared" si="65"/>
        <v>0.59250000000000047</v>
      </c>
      <c r="W258" s="89">
        <v>0.58199999999999996</v>
      </c>
      <c r="X258" s="90">
        <f t="shared" ref="X258:AF258" si="66">W258+($AG$258-$W$258)/10</f>
        <v>0.57499999999999996</v>
      </c>
      <c r="Y258" s="90">
        <f t="shared" si="66"/>
        <v>0.56799999999999995</v>
      </c>
      <c r="Z258" s="90">
        <f t="shared" si="66"/>
        <v>0.56099999999999994</v>
      </c>
      <c r="AA258" s="90">
        <f t="shared" si="66"/>
        <v>0.55399999999999994</v>
      </c>
      <c r="AB258" s="90">
        <f t="shared" si="66"/>
        <v>0.54699999999999993</v>
      </c>
      <c r="AC258" s="90">
        <f t="shared" si="66"/>
        <v>0.53999999999999992</v>
      </c>
      <c r="AD258" s="90">
        <f t="shared" si="66"/>
        <v>0.53299999999999992</v>
      </c>
      <c r="AE258" s="90">
        <f t="shared" si="66"/>
        <v>0.52599999999999991</v>
      </c>
      <c r="AF258" s="90">
        <f t="shared" si="66"/>
        <v>0.51899999999999991</v>
      </c>
      <c r="AG258" s="89">
        <v>0.51200000000000001</v>
      </c>
      <c r="AH258" s="90">
        <f t="shared" ref="AH258:AP258" si="67">AG258+($AQ$258-$AG$258)/10</f>
        <v>0.50790000000000002</v>
      </c>
      <c r="AI258" s="90">
        <f t="shared" si="67"/>
        <v>0.50380000000000003</v>
      </c>
      <c r="AJ258" s="90">
        <f t="shared" si="67"/>
        <v>0.49970000000000003</v>
      </c>
      <c r="AK258" s="90">
        <f t="shared" si="67"/>
        <v>0.49560000000000004</v>
      </c>
      <c r="AL258" s="90">
        <f t="shared" si="67"/>
        <v>0.49150000000000005</v>
      </c>
      <c r="AM258" s="90">
        <f t="shared" si="67"/>
        <v>0.48740000000000006</v>
      </c>
      <c r="AN258" s="90">
        <f t="shared" si="67"/>
        <v>0.48330000000000006</v>
      </c>
      <c r="AO258" s="90">
        <f t="shared" si="67"/>
        <v>0.47920000000000007</v>
      </c>
      <c r="AP258" s="90">
        <f t="shared" si="67"/>
        <v>0.47510000000000008</v>
      </c>
      <c r="AQ258" s="89">
        <v>0.47099999999999997</v>
      </c>
      <c r="AR258" s="90">
        <f t="shared" ref="AR258:AZ258" si="68">AQ258+($BA$258-$AQ$258)/10</f>
        <v>0.46909999999999996</v>
      </c>
      <c r="AS258" s="90">
        <f t="shared" si="68"/>
        <v>0.46719999999999995</v>
      </c>
      <c r="AT258" s="90">
        <f t="shared" si="68"/>
        <v>0.46529999999999994</v>
      </c>
      <c r="AU258" s="90">
        <f t="shared" si="68"/>
        <v>0.46339999999999992</v>
      </c>
      <c r="AV258" s="90">
        <f t="shared" si="68"/>
        <v>0.46149999999999991</v>
      </c>
      <c r="AW258" s="90">
        <f t="shared" si="68"/>
        <v>0.4595999999999999</v>
      </c>
      <c r="AX258" s="90">
        <f t="shared" si="68"/>
        <v>0.45769999999999988</v>
      </c>
      <c r="AY258" s="90">
        <f t="shared" si="68"/>
        <v>0.45579999999999987</v>
      </c>
      <c r="AZ258" s="90">
        <f t="shared" si="68"/>
        <v>0.45389999999999986</v>
      </c>
      <c r="BA258" s="89">
        <v>0.45200000000000001</v>
      </c>
      <c r="BB258" s="90">
        <f t="shared" ref="BB258:BJ258" si="69">BA258+($BK$258-$BA$258)/10</f>
        <v>0.45180000000000003</v>
      </c>
      <c r="BC258" s="90">
        <f t="shared" si="69"/>
        <v>0.45160000000000006</v>
      </c>
      <c r="BD258" s="90">
        <f t="shared" si="69"/>
        <v>0.45140000000000008</v>
      </c>
      <c r="BE258" s="90">
        <f t="shared" si="69"/>
        <v>0.4512000000000001</v>
      </c>
      <c r="BF258" s="90">
        <f t="shared" si="69"/>
        <v>0.45100000000000012</v>
      </c>
      <c r="BG258" s="90">
        <f t="shared" si="69"/>
        <v>0.45080000000000015</v>
      </c>
      <c r="BH258" s="90">
        <f t="shared" si="69"/>
        <v>0.45060000000000017</v>
      </c>
      <c r="BI258" s="90">
        <f t="shared" si="69"/>
        <v>0.45040000000000019</v>
      </c>
      <c r="BJ258" s="90">
        <f t="shared" si="69"/>
        <v>0.45020000000000021</v>
      </c>
      <c r="BK258" s="89">
        <v>0.45</v>
      </c>
      <c r="BL258" s="90">
        <f t="shared" ref="BL258:BT258" si="70">BK258+($BU$258-$BK$258)/10</f>
        <v>0.45090000000000002</v>
      </c>
      <c r="BM258" s="90">
        <f t="shared" si="70"/>
        <v>0.45180000000000003</v>
      </c>
      <c r="BN258" s="90">
        <f t="shared" si="70"/>
        <v>0.45270000000000005</v>
      </c>
      <c r="BO258" s="90">
        <f t="shared" si="70"/>
        <v>0.45360000000000006</v>
      </c>
      <c r="BP258" s="90">
        <f t="shared" si="70"/>
        <v>0.45450000000000007</v>
      </c>
      <c r="BQ258" s="90">
        <f t="shared" si="70"/>
        <v>0.45540000000000008</v>
      </c>
      <c r="BR258" s="90">
        <f t="shared" si="70"/>
        <v>0.45630000000000009</v>
      </c>
      <c r="BS258" s="90">
        <f t="shared" si="70"/>
        <v>0.45720000000000011</v>
      </c>
      <c r="BT258" s="90">
        <f t="shared" si="70"/>
        <v>0.45810000000000012</v>
      </c>
      <c r="BU258" s="89">
        <v>0.45900000000000002</v>
      </c>
      <c r="BV258" s="90">
        <f t="shared" ref="BV258:CD258" si="71">BU258+($CE$258-$BU$258)/10</f>
        <v>0.4607</v>
      </c>
      <c r="BW258" s="90">
        <f t="shared" si="71"/>
        <v>0.46239999999999998</v>
      </c>
      <c r="BX258" s="90">
        <f t="shared" si="71"/>
        <v>0.46409999999999996</v>
      </c>
      <c r="BY258" s="90">
        <f t="shared" si="71"/>
        <v>0.46579999999999994</v>
      </c>
      <c r="BZ258" s="90">
        <f t="shared" si="71"/>
        <v>0.46749999999999992</v>
      </c>
      <c r="CA258" s="90">
        <f t="shared" si="71"/>
        <v>0.46919999999999989</v>
      </c>
      <c r="CB258" s="90">
        <f t="shared" si="71"/>
        <v>0.47089999999999987</v>
      </c>
      <c r="CC258" s="90">
        <f t="shared" si="71"/>
        <v>0.47259999999999985</v>
      </c>
      <c r="CD258" s="90">
        <f t="shared" si="71"/>
        <v>0.47429999999999983</v>
      </c>
      <c r="CE258" s="89">
        <v>0.47599999999999998</v>
      </c>
      <c r="CF258" s="90"/>
      <c r="CG258" s="90"/>
      <c r="CH258" s="90"/>
      <c r="CI258" s="90"/>
      <c r="CJ258" s="90"/>
      <c r="CK258" s="90"/>
      <c r="CL258" s="90"/>
      <c r="CM258" s="90"/>
      <c r="CN258" s="90"/>
      <c r="CO258" s="89"/>
      <c r="CP258" s="90"/>
      <c r="CQ258" s="90"/>
      <c r="CR258" s="90"/>
      <c r="CS258" s="90"/>
      <c r="CT258" s="90"/>
      <c r="CU258" s="90"/>
      <c r="CV258" s="90"/>
      <c r="CW258" s="90"/>
      <c r="CX258" s="90"/>
      <c r="CY258" s="89"/>
      <c r="CZ258" s="90"/>
      <c r="DA258" s="90"/>
      <c r="DB258" s="90"/>
      <c r="DC258" s="90"/>
      <c r="DD258" s="90"/>
      <c r="DE258" s="90"/>
      <c r="DF258" s="90"/>
      <c r="DG258" s="90"/>
      <c r="DH258" s="90"/>
      <c r="DI258" s="89"/>
      <c r="DJ258" s="90"/>
      <c r="DK258" s="90"/>
      <c r="DL258" s="90"/>
      <c r="DM258" s="90"/>
      <c r="DN258" s="90"/>
      <c r="DO258" s="90"/>
      <c r="DP258" s="90"/>
      <c r="DQ258" s="90"/>
      <c r="DR258" s="90"/>
      <c r="DS258" s="89"/>
    </row>
    <row r="259" spans="2:123" x14ac:dyDescent="0.2">
      <c r="B259" s="3" t="s">
        <v>97</v>
      </c>
      <c r="C259" s="89">
        <v>0.65100000000000002</v>
      </c>
      <c r="D259" s="90">
        <f t="shared" ref="D259:L259" si="72">C259+($M$259-$C$259)/10</f>
        <v>0.63650000000000007</v>
      </c>
      <c r="E259" s="90">
        <f t="shared" si="72"/>
        <v>0.62200000000000011</v>
      </c>
      <c r="F259" s="90">
        <f t="shared" si="72"/>
        <v>0.60750000000000015</v>
      </c>
      <c r="G259" s="90">
        <f t="shared" si="72"/>
        <v>0.59300000000000019</v>
      </c>
      <c r="H259" s="90">
        <f t="shared" si="72"/>
        <v>0.57850000000000024</v>
      </c>
      <c r="I259" s="90">
        <f t="shared" si="72"/>
        <v>0.56400000000000028</v>
      </c>
      <c r="J259" s="90">
        <f t="shared" si="72"/>
        <v>0.54950000000000032</v>
      </c>
      <c r="K259" s="90">
        <f t="shared" si="72"/>
        <v>0.53500000000000036</v>
      </c>
      <c r="L259" s="90">
        <f t="shared" si="72"/>
        <v>0.52050000000000041</v>
      </c>
      <c r="M259" s="89">
        <v>0.50600000000000001</v>
      </c>
      <c r="N259" s="90">
        <f t="shared" ref="N259:V259" si="73">M259+($W$259-$M$259)/10</f>
        <v>0.4955</v>
      </c>
      <c r="O259" s="90">
        <f t="shared" si="73"/>
        <v>0.48499999999999999</v>
      </c>
      <c r="P259" s="90">
        <f t="shared" si="73"/>
        <v>0.47449999999999998</v>
      </c>
      <c r="Q259" s="90">
        <f t="shared" si="73"/>
        <v>0.46399999999999997</v>
      </c>
      <c r="R259" s="90">
        <f t="shared" si="73"/>
        <v>0.45349999999999996</v>
      </c>
      <c r="S259" s="90">
        <f t="shared" si="73"/>
        <v>0.44299999999999995</v>
      </c>
      <c r="T259" s="90">
        <f t="shared" si="73"/>
        <v>0.43249999999999994</v>
      </c>
      <c r="U259" s="90">
        <f t="shared" si="73"/>
        <v>0.42199999999999993</v>
      </c>
      <c r="V259" s="90">
        <f t="shared" si="73"/>
        <v>0.41149999999999992</v>
      </c>
      <c r="W259" s="89">
        <v>0.40100000000000002</v>
      </c>
      <c r="X259" s="90">
        <f t="shared" ref="X259:AF259" si="74">W259+($AG$259-$W$259)/10</f>
        <v>0.39400000000000002</v>
      </c>
      <c r="Y259" s="90">
        <f t="shared" si="74"/>
        <v>0.38700000000000001</v>
      </c>
      <c r="Z259" s="90">
        <f t="shared" si="74"/>
        <v>0.38</v>
      </c>
      <c r="AA259" s="90">
        <f t="shared" si="74"/>
        <v>0.373</v>
      </c>
      <c r="AB259" s="90">
        <f t="shared" si="74"/>
        <v>0.36599999999999999</v>
      </c>
      <c r="AC259" s="90">
        <f t="shared" si="74"/>
        <v>0.35899999999999999</v>
      </c>
      <c r="AD259" s="90">
        <f t="shared" si="74"/>
        <v>0.35199999999999998</v>
      </c>
      <c r="AE259" s="90">
        <f t="shared" si="74"/>
        <v>0.34499999999999997</v>
      </c>
      <c r="AF259" s="90">
        <f t="shared" si="74"/>
        <v>0.33799999999999997</v>
      </c>
      <c r="AG259" s="89">
        <v>0.33100000000000002</v>
      </c>
      <c r="AH259" s="90">
        <f t="shared" ref="AH259:AP259" si="75">AG259+($AQ$259-$AG$259)/10</f>
        <v>0.32690000000000002</v>
      </c>
      <c r="AI259" s="90">
        <f t="shared" si="75"/>
        <v>0.32280000000000003</v>
      </c>
      <c r="AJ259" s="90">
        <f t="shared" si="75"/>
        <v>0.31870000000000004</v>
      </c>
      <c r="AK259" s="90">
        <f t="shared" si="75"/>
        <v>0.31460000000000005</v>
      </c>
      <c r="AL259" s="90">
        <f t="shared" si="75"/>
        <v>0.31050000000000005</v>
      </c>
      <c r="AM259" s="90">
        <f t="shared" si="75"/>
        <v>0.30640000000000006</v>
      </c>
      <c r="AN259" s="90">
        <f t="shared" si="75"/>
        <v>0.30230000000000007</v>
      </c>
      <c r="AO259" s="90">
        <f t="shared" si="75"/>
        <v>0.29820000000000008</v>
      </c>
      <c r="AP259" s="90">
        <f t="shared" si="75"/>
        <v>0.29410000000000008</v>
      </c>
      <c r="AQ259" s="89">
        <v>0.28999999999999998</v>
      </c>
      <c r="AR259" s="90">
        <f t="shared" ref="AR259:AZ259" si="76">AQ259+($BA$259-$AQ$259)/10</f>
        <v>0.28809999999999997</v>
      </c>
      <c r="AS259" s="90">
        <f t="shared" si="76"/>
        <v>0.28619999999999995</v>
      </c>
      <c r="AT259" s="90">
        <f t="shared" si="76"/>
        <v>0.28429999999999994</v>
      </c>
      <c r="AU259" s="90">
        <f t="shared" si="76"/>
        <v>0.28239999999999993</v>
      </c>
      <c r="AV259" s="90">
        <f t="shared" si="76"/>
        <v>0.28049999999999992</v>
      </c>
      <c r="AW259" s="90">
        <f t="shared" si="76"/>
        <v>0.2785999999999999</v>
      </c>
      <c r="AX259" s="90">
        <f t="shared" si="76"/>
        <v>0.27669999999999989</v>
      </c>
      <c r="AY259" s="90">
        <f t="shared" si="76"/>
        <v>0.27479999999999988</v>
      </c>
      <c r="AZ259" s="90">
        <f t="shared" si="76"/>
        <v>0.27289999999999986</v>
      </c>
      <c r="BA259" s="89">
        <v>0.27100000000000002</v>
      </c>
      <c r="BB259" s="90">
        <f t="shared" ref="BB259:BJ259" si="77">BA259+($BK$259-$BA$259)/10</f>
        <v>0.27080000000000004</v>
      </c>
      <c r="BC259" s="90">
        <f t="shared" si="77"/>
        <v>0.27060000000000006</v>
      </c>
      <c r="BD259" s="90">
        <f t="shared" si="77"/>
        <v>0.27040000000000008</v>
      </c>
      <c r="BE259" s="90">
        <f t="shared" si="77"/>
        <v>0.27020000000000011</v>
      </c>
      <c r="BF259" s="90">
        <f t="shared" si="77"/>
        <v>0.27000000000000013</v>
      </c>
      <c r="BG259" s="90">
        <f t="shared" si="77"/>
        <v>0.26980000000000015</v>
      </c>
      <c r="BH259" s="90">
        <f t="shared" si="77"/>
        <v>0.26960000000000017</v>
      </c>
      <c r="BI259" s="90">
        <f t="shared" si="77"/>
        <v>0.26940000000000019</v>
      </c>
      <c r="BJ259" s="90">
        <f t="shared" si="77"/>
        <v>0.26920000000000022</v>
      </c>
      <c r="BK259" s="89">
        <v>0.26900000000000002</v>
      </c>
      <c r="BL259" s="90">
        <f t="shared" ref="BL259:BT259" si="78">BK259+($BU$259-$BK$259)/10</f>
        <v>0.26990000000000003</v>
      </c>
      <c r="BM259" s="90">
        <f t="shared" si="78"/>
        <v>0.27080000000000004</v>
      </c>
      <c r="BN259" s="90">
        <f t="shared" si="78"/>
        <v>0.27170000000000005</v>
      </c>
      <c r="BO259" s="90">
        <f t="shared" si="78"/>
        <v>0.27260000000000006</v>
      </c>
      <c r="BP259" s="90">
        <f t="shared" si="78"/>
        <v>0.27350000000000008</v>
      </c>
      <c r="BQ259" s="90">
        <f t="shared" si="78"/>
        <v>0.27440000000000009</v>
      </c>
      <c r="BR259" s="90">
        <f t="shared" si="78"/>
        <v>0.2753000000000001</v>
      </c>
      <c r="BS259" s="90">
        <f t="shared" si="78"/>
        <v>0.27620000000000011</v>
      </c>
      <c r="BT259" s="90">
        <f t="shared" si="78"/>
        <v>0.27710000000000012</v>
      </c>
      <c r="BU259" s="89">
        <v>0.27800000000000002</v>
      </c>
      <c r="BV259" s="90">
        <f t="shared" ref="BV259:CD259" si="79">BU259+($CE$259-$BU$259)/10</f>
        <v>0.27940000000000004</v>
      </c>
      <c r="BW259" s="90">
        <f t="shared" si="79"/>
        <v>0.28080000000000005</v>
      </c>
      <c r="BX259" s="90">
        <f t="shared" si="79"/>
        <v>0.28220000000000006</v>
      </c>
      <c r="BY259" s="90">
        <f t="shared" si="79"/>
        <v>0.28360000000000007</v>
      </c>
      <c r="BZ259" s="90">
        <f t="shared" si="79"/>
        <v>0.28500000000000009</v>
      </c>
      <c r="CA259" s="90">
        <f t="shared" si="79"/>
        <v>0.2864000000000001</v>
      </c>
      <c r="CB259" s="90">
        <f t="shared" si="79"/>
        <v>0.28780000000000011</v>
      </c>
      <c r="CC259" s="90">
        <f t="shared" si="79"/>
        <v>0.28920000000000012</v>
      </c>
      <c r="CD259" s="90">
        <f t="shared" si="79"/>
        <v>0.29060000000000014</v>
      </c>
      <c r="CE259" s="89">
        <v>0.29199999999999998</v>
      </c>
      <c r="CF259" s="90">
        <f t="shared" ref="CF259:CN259" si="80">CE259+($CO$259-$CE$259)/10</f>
        <v>0.29330000000000001</v>
      </c>
      <c r="CG259" s="90">
        <f t="shared" si="80"/>
        <v>0.29460000000000003</v>
      </c>
      <c r="CH259" s="90">
        <f t="shared" si="80"/>
        <v>0.29590000000000005</v>
      </c>
      <c r="CI259" s="90">
        <f t="shared" si="80"/>
        <v>0.29720000000000008</v>
      </c>
      <c r="CJ259" s="90">
        <f t="shared" si="80"/>
        <v>0.2985000000000001</v>
      </c>
      <c r="CK259" s="90">
        <f t="shared" si="80"/>
        <v>0.29980000000000012</v>
      </c>
      <c r="CL259" s="90">
        <f t="shared" si="80"/>
        <v>0.30110000000000015</v>
      </c>
      <c r="CM259" s="90">
        <f t="shared" si="80"/>
        <v>0.30240000000000017</v>
      </c>
      <c r="CN259" s="90">
        <f t="shared" si="80"/>
        <v>0.30370000000000019</v>
      </c>
      <c r="CO259" s="89">
        <v>0.30499999999999999</v>
      </c>
      <c r="CP259" s="90"/>
      <c r="CQ259" s="90"/>
      <c r="CR259" s="90"/>
      <c r="CS259" s="90"/>
      <c r="CT259" s="90"/>
      <c r="CU259" s="90"/>
      <c r="CV259" s="90"/>
      <c r="CW259" s="90"/>
      <c r="CX259" s="90"/>
      <c r="CY259" s="89"/>
      <c r="CZ259" s="90"/>
      <c r="DA259" s="90"/>
      <c r="DB259" s="90"/>
      <c r="DC259" s="90"/>
      <c r="DD259" s="90"/>
      <c r="DE259" s="90"/>
      <c r="DF259" s="90"/>
      <c r="DG259" s="90"/>
      <c r="DH259" s="90"/>
      <c r="DI259" s="89"/>
      <c r="DJ259" s="90"/>
      <c r="DK259" s="90"/>
      <c r="DL259" s="90"/>
      <c r="DM259" s="90"/>
      <c r="DN259" s="90"/>
      <c r="DO259" s="90"/>
      <c r="DP259" s="90"/>
      <c r="DQ259" s="90"/>
      <c r="DR259" s="90"/>
      <c r="DS259" s="89"/>
    </row>
    <row r="260" spans="2:123" x14ac:dyDescent="0.2">
      <c r="B260" s="1" t="s">
        <v>98</v>
      </c>
    </row>
    <row r="261" spans="2:123" x14ac:dyDescent="0.2">
      <c r="B261" s="1"/>
    </row>
    <row r="262" spans="2:123" ht="17.25" customHeight="1" x14ac:dyDescent="0.2">
      <c r="B262" s="204" t="s">
        <v>170</v>
      </c>
      <c r="C262" s="93">
        <f>C263+C264</f>
        <v>1</v>
      </c>
    </row>
    <row r="263" spans="2:123" x14ac:dyDescent="0.2">
      <c r="B263" s="77" t="s">
        <v>168</v>
      </c>
      <c r="C263" s="48">
        <v>0.75</v>
      </c>
    </row>
    <row r="264" spans="2:123" x14ac:dyDescent="0.2">
      <c r="B264" s="54" t="s">
        <v>169</v>
      </c>
      <c r="C264" s="49">
        <v>0.25</v>
      </c>
    </row>
    <row r="265" spans="2:123" x14ac:dyDescent="0.2">
      <c r="B265" s="1" t="s">
        <v>179</v>
      </c>
    </row>
    <row r="266" spans="2:123" x14ac:dyDescent="0.2">
      <c r="B266" s="1"/>
    </row>
    <row r="267" spans="2:123" ht="20.399999999999999" x14ac:dyDescent="0.2">
      <c r="B267" s="204" t="s">
        <v>173</v>
      </c>
      <c r="C267" s="369" t="s">
        <v>174</v>
      </c>
      <c r="D267" s="370"/>
      <c r="E267" s="370"/>
      <c r="F267" s="370"/>
      <c r="G267" s="370"/>
      <c r="H267" s="371"/>
    </row>
    <row r="268" spans="2:123" ht="30.6" x14ac:dyDescent="0.2">
      <c r="B268" s="106" t="s">
        <v>136</v>
      </c>
      <c r="C268" s="160" t="s">
        <v>334</v>
      </c>
      <c r="D268" s="160" t="s">
        <v>339</v>
      </c>
      <c r="E268" s="160" t="s">
        <v>335</v>
      </c>
      <c r="F268" s="160" t="s">
        <v>336</v>
      </c>
      <c r="G268" s="160" t="s">
        <v>337</v>
      </c>
      <c r="H268" s="160" t="s">
        <v>338</v>
      </c>
    </row>
    <row r="269" spans="2:123" x14ac:dyDescent="0.2">
      <c r="B269" s="3" t="s">
        <v>163</v>
      </c>
      <c r="C269" s="90">
        <v>5.7000000000000002E-2</v>
      </c>
      <c r="D269" s="90">
        <v>2.4E-2</v>
      </c>
      <c r="E269" s="90">
        <v>8.1000000000000003E-2</v>
      </c>
      <c r="F269" s="90">
        <v>3.3000000000000002E-2</v>
      </c>
      <c r="G269" s="90">
        <v>0.09</v>
      </c>
      <c r="H269" s="90">
        <v>0.115</v>
      </c>
    </row>
    <row r="270" spans="2:123" x14ac:dyDescent="0.2">
      <c r="B270" s="3" t="s">
        <v>164</v>
      </c>
      <c r="C270" s="90">
        <v>5.0999999999999997E-2</v>
      </c>
      <c r="D270" s="90">
        <v>2.1999999999999999E-2</v>
      </c>
      <c r="E270" s="90">
        <v>7.2999999999999995E-2</v>
      </c>
      <c r="F270" s="90">
        <v>0.03</v>
      </c>
      <c r="G270" s="90">
        <v>8.1000000000000003E-2</v>
      </c>
      <c r="H270" s="90">
        <v>0.10299999999999999</v>
      </c>
    </row>
    <row r="271" spans="2:123" x14ac:dyDescent="0.2">
      <c r="B271" s="3" t="s">
        <v>165</v>
      </c>
      <c r="C271" s="90">
        <v>7.0000000000000007E-2</v>
      </c>
      <c r="D271" s="90">
        <v>2.9000000000000001E-2</v>
      </c>
      <c r="E271" s="90">
        <v>9.9000000000000005E-2</v>
      </c>
      <c r="F271" s="90">
        <v>0.04</v>
      </c>
      <c r="G271" s="90">
        <v>0.11</v>
      </c>
      <c r="H271" s="90">
        <v>0.14099999999999999</v>
      </c>
      <c r="J271" s="2" t="s">
        <v>184</v>
      </c>
    </row>
    <row r="272" spans="2:123" x14ac:dyDescent="0.2">
      <c r="B272" s="3" t="s">
        <v>166</v>
      </c>
      <c r="C272" s="90">
        <v>0.27600000000000002</v>
      </c>
      <c r="D272" s="90">
        <v>0.13100000000000001</v>
      </c>
      <c r="E272" s="90">
        <v>0.40699999999999997</v>
      </c>
      <c r="F272" s="90">
        <v>0.184</v>
      </c>
      <c r="G272" s="90">
        <v>0.46</v>
      </c>
      <c r="H272" s="90">
        <v>0.51900000000000002</v>
      </c>
      <c r="J272" s="2" t="s">
        <v>185</v>
      </c>
    </row>
    <row r="273" spans="2:10" x14ac:dyDescent="0.2">
      <c r="B273" s="3" t="s">
        <v>167</v>
      </c>
      <c r="C273" s="90">
        <v>0.39300000000000002</v>
      </c>
      <c r="D273" s="90">
        <v>0.16500000000000001</v>
      </c>
      <c r="E273" s="90">
        <v>0.55800000000000005</v>
      </c>
      <c r="F273" s="90">
        <v>0.22800000000000001</v>
      </c>
      <c r="G273" s="90">
        <v>0.621</v>
      </c>
      <c r="H273" s="90">
        <v>0.80400000000000005</v>
      </c>
      <c r="J273" s="2" t="s">
        <v>186</v>
      </c>
    </row>
    <row r="274" spans="2:10" x14ac:dyDescent="0.2">
      <c r="B274" s="3" t="s">
        <v>97</v>
      </c>
      <c r="C274" s="90">
        <v>0.25600000000000001</v>
      </c>
      <c r="D274" s="90">
        <v>0.123</v>
      </c>
      <c r="E274" s="90">
        <v>0.379</v>
      </c>
      <c r="F274" s="90">
        <v>0.17399999999999999</v>
      </c>
      <c r="G274" s="90">
        <v>0.43</v>
      </c>
      <c r="H274" s="90">
        <v>0.47699999999999998</v>
      </c>
    </row>
    <row r="275" spans="2:10" x14ac:dyDescent="0.2">
      <c r="B275" s="1" t="s">
        <v>175</v>
      </c>
    </row>
    <row r="277" spans="2:10" ht="16.5" customHeight="1" x14ac:dyDescent="0.2">
      <c r="B277" s="204" t="s">
        <v>176</v>
      </c>
      <c r="C277" s="93" t="s">
        <v>177</v>
      </c>
    </row>
    <row r="278" spans="2:10" x14ac:dyDescent="0.2">
      <c r="B278" s="77" t="s">
        <v>168</v>
      </c>
      <c r="C278" s="95">
        <v>0.52300000000000002</v>
      </c>
      <c r="E278" s="2" t="s">
        <v>178</v>
      </c>
    </row>
    <row r="279" spans="2:10" x14ac:dyDescent="0.2">
      <c r="B279" s="54" t="s">
        <v>169</v>
      </c>
      <c r="C279" s="96">
        <v>0.56999999999999995</v>
      </c>
    </row>
    <row r="280" spans="2:10" x14ac:dyDescent="0.2">
      <c r="B280" s="1" t="s">
        <v>179</v>
      </c>
    </row>
    <row r="281" spans="2:10" x14ac:dyDescent="0.2">
      <c r="B281" s="1"/>
    </row>
    <row r="282" spans="2:10" ht="15.75" customHeight="1" x14ac:dyDescent="0.25">
      <c r="B282" s="358" t="s">
        <v>182</v>
      </c>
      <c r="C282" s="372"/>
      <c r="D282" s="373"/>
    </row>
    <row r="283" spans="2:10" ht="16.5" customHeight="1" x14ac:dyDescent="0.2">
      <c r="B283" s="107" t="s">
        <v>136</v>
      </c>
      <c r="C283" s="104" t="s">
        <v>180</v>
      </c>
      <c r="D283" s="104" t="s">
        <v>181</v>
      </c>
    </row>
    <row r="284" spans="2:10" x14ac:dyDescent="0.2">
      <c r="B284" s="105" t="s">
        <v>163</v>
      </c>
      <c r="C284" s="108">
        <v>4.1000000000000002E-2</v>
      </c>
      <c r="D284" s="90">
        <v>3.6429999999999998</v>
      </c>
    </row>
    <row r="285" spans="2:10" x14ac:dyDescent="0.2">
      <c r="B285" s="57" t="s">
        <v>164</v>
      </c>
      <c r="C285" s="109">
        <v>3.4000000000000002E-2</v>
      </c>
      <c r="D285" s="90">
        <v>2.4289999999999998</v>
      </c>
    </row>
    <row r="286" spans="2:10" x14ac:dyDescent="0.2">
      <c r="B286" s="57" t="s">
        <v>165</v>
      </c>
      <c r="C286" s="109">
        <v>4.2000000000000003E-2</v>
      </c>
      <c r="D286" s="90">
        <v>14.138</v>
      </c>
    </row>
    <row r="287" spans="2:10" x14ac:dyDescent="0.2">
      <c r="B287" s="57" t="s">
        <v>166</v>
      </c>
      <c r="C287" s="109">
        <v>6.5000000000000002E-2</v>
      </c>
      <c r="D287" s="90">
        <v>15.584</v>
      </c>
    </row>
    <row r="288" spans="2:10" x14ac:dyDescent="0.2">
      <c r="B288" s="57" t="s">
        <v>167</v>
      </c>
      <c r="C288" s="109">
        <v>0.12</v>
      </c>
      <c r="D288" s="90">
        <v>18.013999999999999</v>
      </c>
    </row>
    <row r="289" spans="2:43" x14ac:dyDescent="0.2">
      <c r="B289" s="57" t="s">
        <v>97</v>
      </c>
      <c r="C289" s="109">
        <v>8.4000000000000005E-2</v>
      </c>
      <c r="D289" s="90">
        <v>16.393000000000001</v>
      </c>
    </row>
    <row r="290" spans="2:43" x14ac:dyDescent="0.2">
      <c r="B290" s="1" t="s">
        <v>183</v>
      </c>
    </row>
    <row r="292" spans="2:43" ht="23.25" customHeight="1" x14ac:dyDescent="0.2">
      <c r="B292" s="358" t="s">
        <v>187</v>
      </c>
      <c r="C292" s="361"/>
      <c r="D292" s="361"/>
      <c r="E292" s="361"/>
      <c r="F292" s="110"/>
    </row>
    <row r="293" spans="2:43" ht="22.5" customHeight="1" x14ac:dyDescent="0.2">
      <c r="B293" s="107" t="s">
        <v>99</v>
      </c>
      <c r="C293" s="103" t="s">
        <v>79</v>
      </c>
      <c r="D293" s="103" t="s">
        <v>80</v>
      </c>
      <c r="E293" s="103" t="s">
        <v>81</v>
      </c>
      <c r="F293" s="110"/>
    </row>
    <row r="294" spans="2:43" ht="22.5" customHeight="1" x14ac:dyDescent="0.2">
      <c r="B294" s="58" t="s">
        <v>188</v>
      </c>
      <c r="C294" s="113">
        <v>1.1120000000000001</v>
      </c>
      <c r="D294" s="113">
        <v>6.5410000000000004</v>
      </c>
      <c r="E294" s="113">
        <v>47.969000000000001</v>
      </c>
      <c r="F294" s="111"/>
      <c r="G294" s="428" t="s">
        <v>341</v>
      </c>
      <c r="H294" s="2" t="s">
        <v>195</v>
      </c>
    </row>
    <row r="295" spans="2:43" ht="20.399999999999999" x14ac:dyDescent="0.2">
      <c r="B295" s="112" t="s">
        <v>189</v>
      </c>
      <c r="C295" s="113">
        <v>0.26</v>
      </c>
      <c r="D295" s="113">
        <v>4.585</v>
      </c>
      <c r="E295" s="113">
        <v>24.452999999999999</v>
      </c>
      <c r="F295" s="111"/>
      <c r="G295" s="428" t="s">
        <v>340</v>
      </c>
    </row>
    <row r="296" spans="2:43" ht="20.399999999999999" x14ac:dyDescent="0.2">
      <c r="B296" s="58" t="s">
        <v>190</v>
      </c>
      <c r="C296" s="113">
        <v>0.754</v>
      </c>
      <c r="D296" s="113">
        <v>4.4370000000000003</v>
      </c>
      <c r="E296" s="113">
        <v>29.582999999999998</v>
      </c>
      <c r="F296" s="111"/>
      <c r="G296" s="428" t="s">
        <v>346</v>
      </c>
    </row>
    <row r="297" spans="2:43" ht="20.399999999999999" x14ac:dyDescent="0.2">
      <c r="B297" s="112" t="s">
        <v>191</v>
      </c>
      <c r="C297" s="113">
        <v>0.14299999999999999</v>
      </c>
      <c r="D297" s="113">
        <v>1.054</v>
      </c>
      <c r="E297" s="113">
        <v>11.382999999999999</v>
      </c>
      <c r="F297" s="111"/>
      <c r="G297" s="428" t="s">
        <v>345</v>
      </c>
    </row>
    <row r="298" spans="2:43" ht="20.399999999999999" x14ac:dyDescent="0.2">
      <c r="B298" s="58" t="s">
        <v>192</v>
      </c>
      <c r="C298" s="113">
        <v>0.78200000000000003</v>
      </c>
      <c r="D298" s="113">
        <v>1.1499999999999999</v>
      </c>
      <c r="E298" s="113">
        <v>6.9029999999999996</v>
      </c>
      <c r="F298" s="111"/>
      <c r="G298" s="428" t="s">
        <v>342</v>
      </c>
    </row>
    <row r="299" spans="2:43" ht="20.399999999999999" x14ac:dyDescent="0.2">
      <c r="B299" s="58" t="s">
        <v>193</v>
      </c>
      <c r="C299" s="113">
        <v>0.26500000000000001</v>
      </c>
      <c r="D299" s="113">
        <v>1.216</v>
      </c>
      <c r="E299" s="113">
        <v>12.846</v>
      </c>
      <c r="F299" s="111"/>
      <c r="G299" s="428" t="s">
        <v>343</v>
      </c>
    </row>
    <row r="300" spans="2:43" ht="20.399999999999999" x14ac:dyDescent="0.2">
      <c r="B300" s="58" t="s">
        <v>194</v>
      </c>
      <c r="C300" s="113">
        <v>0.24099999999999999</v>
      </c>
      <c r="D300" s="113">
        <v>0.97299999999999998</v>
      </c>
      <c r="E300" s="113">
        <v>6.8970000000000002</v>
      </c>
      <c r="F300" s="111"/>
      <c r="G300" s="428" t="s">
        <v>344</v>
      </c>
    </row>
    <row r="301" spans="2:43" x14ac:dyDescent="0.2">
      <c r="B301" s="1" t="s">
        <v>482</v>
      </c>
    </row>
    <row r="303" spans="2:43" ht="20.399999999999999" x14ac:dyDescent="0.2">
      <c r="B303" s="204" t="s">
        <v>196</v>
      </c>
      <c r="C303" s="82">
        <v>2021</v>
      </c>
      <c r="D303" s="82">
        <v>2022</v>
      </c>
      <c r="E303" s="82">
        <v>2023</v>
      </c>
      <c r="F303" s="82">
        <v>2024</v>
      </c>
      <c r="G303" s="82">
        <v>2025</v>
      </c>
      <c r="H303" s="82">
        <v>2026</v>
      </c>
      <c r="I303" s="82">
        <v>2027</v>
      </c>
      <c r="J303" s="82">
        <v>2028</v>
      </c>
      <c r="K303" s="82">
        <v>2029</v>
      </c>
      <c r="L303" s="82">
        <v>2030</v>
      </c>
      <c r="M303" s="82">
        <v>2031</v>
      </c>
      <c r="N303" s="82">
        <v>2032</v>
      </c>
      <c r="O303" s="82">
        <v>2033</v>
      </c>
      <c r="P303" s="82">
        <v>2034</v>
      </c>
      <c r="Q303" s="82">
        <v>2035</v>
      </c>
      <c r="R303" s="82">
        <v>2036</v>
      </c>
      <c r="S303" s="82">
        <v>2037</v>
      </c>
      <c r="T303" s="82">
        <v>2038</v>
      </c>
      <c r="U303" s="82">
        <v>2039</v>
      </c>
      <c r="V303" s="82">
        <v>2040</v>
      </c>
      <c r="W303" s="82">
        <v>2041</v>
      </c>
      <c r="X303" s="82">
        <v>2042</v>
      </c>
      <c r="Y303" s="82">
        <v>2043</v>
      </c>
      <c r="Z303" s="82">
        <v>2044</v>
      </c>
      <c r="AA303" s="82">
        <v>2045</v>
      </c>
      <c r="AB303" s="82">
        <v>2046</v>
      </c>
      <c r="AC303" s="82">
        <v>2047</v>
      </c>
      <c r="AD303" s="82">
        <v>2048</v>
      </c>
      <c r="AE303" s="82">
        <v>2049</v>
      </c>
      <c r="AF303" s="82">
        <v>2050</v>
      </c>
      <c r="AG303" s="82">
        <v>2051</v>
      </c>
      <c r="AH303" s="82">
        <v>2052</v>
      </c>
      <c r="AI303" s="82">
        <v>2053</v>
      </c>
      <c r="AJ303" s="82">
        <v>2054</v>
      </c>
      <c r="AK303" s="82">
        <v>2055</v>
      </c>
      <c r="AL303" s="82">
        <v>2056</v>
      </c>
      <c r="AM303" s="82">
        <v>2057</v>
      </c>
      <c r="AN303" s="82">
        <v>2058</v>
      </c>
      <c r="AO303" s="82">
        <v>2059</v>
      </c>
      <c r="AP303" s="82">
        <v>2060</v>
      </c>
    </row>
    <row r="304" spans="2:43" x14ac:dyDescent="0.2">
      <c r="B304" s="57" t="s">
        <v>79</v>
      </c>
      <c r="C304" s="114">
        <v>3296699</v>
      </c>
      <c r="D304" s="114">
        <f t="shared" ref="D304:AP304" si="81">ROUND(C304*(1+(0.7*D39)),2)</f>
        <v>3386698.88</v>
      </c>
      <c r="E304" s="114">
        <f t="shared" si="81"/>
        <v>3445966.11</v>
      </c>
      <c r="F304" s="114">
        <f t="shared" si="81"/>
        <v>3462851.34</v>
      </c>
      <c r="G304" s="114">
        <f t="shared" si="81"/>
        <v>3504059.27</v>
      </c>
      <c r="H304" s="114">
        <f t="shared" si="81"/>
        <v>3545757.58</v>
      </c>
      <c r="I304" s="114">
        <f t="shared" si="81"/>
        <v>3587952.1</v>
      </c>
      <c r="J304" s="114">
        <f t="shared" si="81"/>
        <v>3630648.73</v>
      </c>
      <c r="K304" s="114">
        <f t="shared" si="81"/>
        <v>3673853.45</v>
      </c>
      <c r="L304" s="114">
        <f t="shared" si="81"/>
        <v>3717572.31</v>
      </c>
      <c r="M304" s="114">
        <f t="shared" si="81"/>
        <v>3748799.92</v>
      </c>
      <c r="N304" s="114">
        <f t="shared" si="81"/>
        <v>3780289.84</v>
      </c>
      <c r="O304" s="114">
        <f t="shared" si="81"/>
        <v>3812044.27</v>
      </c>
      <c r="P304" s="114">
        <f t="shared" si="81"/>
        <v>3844065.44</v>
      </c>
      <c r="Q304" s="114">
        <f t="shared" si="81"/>
        <v>3876355.59</v>
      </c>
      <c r="R304" s="114">
        <f t="shared" si="81"/>
        <v>3908916.98</v>
      </c>
      <c r="S304" s="114">
        <f t="shared" si="81"/>
        <v>3941751.88</v>
      </c>
      <c r="T304" s="114">
        <f t="shared" si="81"/>
        <v>3974862.6</v>
      </c>
      <c r="U304" s="114">
        <f t="shared" si="81"/>
        <v>4008251.45</v>
      </c>
      <c r="V304" s="114">
        <f t="shared" si="81"/>
        <v>4041920.76</v>
      </c>
      <c r="W304" s="114">
        <f t="shared" si="81"/>
        <v>4070214.21</v>
      </c>
      <c r="X304" s="114">
        <f t="shared" si="81"/>
        <v>4098705.71</v>
      </c>
      <c r="Y304" s="114">
        <f t="shared" si="81"/>
        <v>4127396.65</v>
      </c>
      <c r="Z304" s="114">
        <f t="shared" si="81"/>
        <v>4156288.43</v>
      </c>
      <c r="AA304" s="114">
        <f t="shared" si="81"/>
        <v>4185382.45</v>
      </c>
      <c r="AB304" s="114">
        <f t="shared" si="81"/>
        <v>4214680.13</v>
      </c>
      <c r="AC304" s="114">
        <f t="shared" si="81"/>
        <v>4244182.8899999997</v>
      </c>
      <c r="AD304" s="114">
        <f t="shared" si="81"/>
        <v>4273892.17</v>
      </c>
      <c r="AE304" s="114">
        <f t="shared" si="81"/>
        <v>4303809.42</v>
      </c>
      <c r="AF304" s="114">
        <f t="shared" si="81"/>
        <v>4333936.09</v>
      </c>
      <c r="AG304" s="114">
        <f t="shared" si="81"/>
        <v>4373374.91</v>
      </c>
      <c r="AH304" s="114">
        <f t="shared" si="81"/>
        <v>4413172.62</v>
      </c>
      <c r="AI304" s="114">
        <f t="shared" si="81"/>
        <v>4453332.49</v>
      </c>
      <c r="AJ304" s="114">
        <f t="shared" si="81"/>
        <v>4493857.82</v>
      </c>
      <c r="AK304" s="114">
        <f t="shared" si="81"/>
        <v>4534751.93</v>
      </c>
      <c r="AL304" s="114">
        <f t="shared" si="81"/>
        <v>4576018.17</v>
      </c>
      <c r="AM304" s="114">
        <f t="shared" si="81"/>
        <v>4617659.9400000004</v>
      </c>
      <c r="AN304" s="114">
        <f t="shared" si="81"/>
        <v>4659680.6500000004</v>
      </c>
      <c r="AO304" s="114">
        <f t="shared" si="81"/>
        <v>4702083.74</v>
      </c>
      <c r="AP304" s="114">
        <f t="shared" si="81"/>
        <v>4744872.7</v>
      </c>
      <c r="AQ304" s="127"/>
    </row>
    <row r="305" spans="2:43" x14ac:dyDescent="0.2">
      <c r="B305" s="57" t="s">
        <v>80</v>
      </c>
      <c r="C305" s="114">
        <v>468484</v>
      </c>
      <c r="D305" s="114">
        <f t="shared" ref="D305:AP305" si="82">ROUND(C305*(1+(0.7*D39)),2)</f>
        <v>481273.61</v>
      </c>
      <c r="E305" s="114">
        <f t="shared" si="82"/>
        <v>489695.9</v>
      </c>
      <c r="F305" s="114">
        <f t="shared" si="82"/>
        <v>492095.41</v>
      </c>
      <c r="G305" s="114">
        <f t="shared" si="82"/>
        <v>497951.35</v>
      </c>
      <c r="H305" s="114">
        <f t="shared" si="82"/>
        <v>503876.97</v>
      </c>
      <c r="I305" s="114">
        <f t="shared" si="82"/>
        <v>509873.11</v>
      </c>
      <c r="J305" s="114">
        <f t="shared" si="82"/>
        <v>515940.6</v>
      </c>
      <c r="K305" s="114">
        <f t="shared" si="82"/>
        <v>522080.29</v>
      </c>
      <c r="L305" s="114">
        <f t="shared" si="82"/>
        <v>528293.05000000005</v>
      </c>
      <c r="M305" s="114">
        <f t="shared" si="82"/>
        <v>532730.71</v>
      </c>
      <c r="N305" s="114">
        <f t="shared" si="82"/>
        <v>537205.65</v>
      </c>
      <c r="O305" s="114">
        <f t="shared" si="82"/>
        <v>541718.18000000005</v>
      </c>
      <c r="P305" s="114">
        <f t="shared" si="82"/>
        <v>546268.61</v>
      </c>
      <c r="Q305" s="114">
        <f t="shared" si="82"/>
        <v>550857.27</v>
      </c>
      <c r="R305" s="114">
        <f t="shared" si="82"/>
        <v>555484.47</v>
      </c>
      <c r="S305" s="114">
        <f t="shared" si="82"/>
        <v>560150.54</v>
      </c>
      <c r="T305" s="114">
        <f t="shared" si="82"/>
        <v>564855.80000000005</v>
      </c>
      <c r="U305" s="114">
        <f t="shared" si="82"/>
        <v>569600.59</v>
      </c>
      <c r="V305" s="114">
        <f t="shared" si="82"/>
        <v>574385.23</v>
      </c>
      <c r="W305" s="114">
        <f t="shared" si="82"/>
        <v>578405.93000000005</v>
      </c>
      <c r="X305" s="114">
        <f t="shared" si="82"/>
        <v>582454.77</v>
      </c>
      <c r="Y305" s="114">
        <f t="shared" si="82"/>
        <v>586531.94999999995</v>
      </c>
      <c r="Z305" s="114">
        <f t="shared" si="82"/>
        <v>590637.67000000004</v>
      </c>
      <c r="AA305" s="114">
        <f t="shared" si="82"/>
        <v>594772.13</v>
      </c>
      <c r="AB305" s="114">
        <f t="shared" si="82"/>
        <v>598935.53</v>
      </c>
      <c r="AC305" s="114">
        <f t="shared" si="82"/>
        <v>603128.07999999996</v>
      </c>
      <c r="AD305" s="114">
        <f t="shared" si="82"/>
        <v>607349.98</v>
      </c>
      <c r="AE305" s="114">
        <f t="shared" si="82"/>
        <v>611601.43000000005</v>
      </c>
      <c r="AF305" s="114">
        <f t="shared" si="82"/>
        <v>615882.64</v>
      </c>
      <c r="AG305" s="114">
        <f t="shared" si="82"/>
        <v>621487.17000000004</v>
      </c>
      <c r="AH305" s="114">
        <f t="shared" si="82"/>
        <v>627142.69999999995</v>
      </c>
      <c r="AI305" s="114">
        <f t="shared" si="82"/>
        <v>632849.69999999995</v>
      </c>
      <c r="AJ305" s="114">
        <f t="shared" si="82"/>
        <v>638608.63</v>
      </c>
      <c r="AK305" s="114">
        <f t="shared" si="82"/>
        <v>644419.97</v>
      </c>
      <c r="AL305" s="114">
        <f t="shared" si="82"/>
        <v>650284.18999999994</v>
      </c>
      <c r="AM305" s="114">
        <f t="shared" si="82"/>
        <v>656201.78</v>
      </c>
      <c r="AN305" s="114">
        <f t="shared" si="82"/>
        <v>662173.22</v>
      </c>
      <c r="AO305" s="114">
        <f t="shared" si="82"/>
        <v>668199</v>
      </c>
      <c r="AP305" s="114">
        <f t="shared" si="82"/>
        <v>674279.61</v>
      </c>
      <c r="AQ305" s="127"/>
    </row>
    <row r="306" spans="2:43" x14ac:dyDescent="0.2">
      <c r="B306" s="57" t="s">
        <v>81</v>
      </c>
      <c r="C306" s="114">
        <v>36161</v>
      </c>
      <c r="D306" s="114">
        <f t="shared" ref="D306:AP306" si="83">ROUND(C306*(1+(0.7*D39)),2)</f>
        <v>37148.199999999997</v>
      </c>
      <c r="E306" s="114">
        <f t="shared" si="83"/>
        <v>37798.29</v>
      </c>
      <c r="F306" s="114">
        <f t="shared" si="83"/>
        <v>37983.5</v>
      </c>
      <c r="G306" s="114">
        <f t="shared" si="83"/>
        <v>38435.5</v>
      </c>
      <c r="H306" s="114">
        <f t="shared" si="83"/>
        <v>38892.879999999997</v>
      </c>
      <c r="I306" s="114">
        <f t="shared" si="83"/>
        <v>39355.71</v>
      </c>
      <c r="J306" s="114">
        <f t="shared" si="83"/>
        <v>39824.04</v>
      </c>
      <c r="K306" s="114">
        <f t="shared" si="83"/>
        <v>40297.949999999997</v>
      </c>
      <c r="L306" s="114">
        <f t="shared" si="83"/>
        <v>40777.5</v>
      </c>
      <c r="M306" s="114">
        <f t="shared" si="83"/>
        <v>41120.03</v>
      </c>
      <c r="N306" s="114">
        <f t="shared" si="83"/>
        <v>41465.440000000002</v>
      </c>
      <c r="O306" s="114">
        <f t="shared" si="83"/>
        <v>41813.75</v>
      </c>
      <c r="P306" s="114">
        <f t="shared" si="83"/>
        <v>42164.99</v>
      </c>
      <c r="Q306" s="114">
        <f t="shared" si="83"/>
        <v>42519.18</v>
      </c>
      <c r="R306" s="114">
        <f t="shared" si="83"/>
        <v>42876.34</v>
      </c>
      <c r="S306" s="114">
        <f t="shared" si="83"/>
        <v>43236.5</v>
      </c>
      <c r="T306" s="114">
        <f t="shared" si="83"/>
        <v>43599.69</v>
      </c>
      <c r="U306" s="114">
        <f t="shared" si="83"/>
        <v>43965.93</v>
      </c>
      <c r="V306" s="114">
        <f t="shared" si="83"/>
        <v>44335.24</v>
      </c>
      <c r="W306" s="114">
        <f t="shared" si="83"/>
        <v>44645.59</v>
      </c>
      <c r="X306" s="114">
        <f t="shared" si="83"/>
        <v>44958.11</v>
      </c>
      <c r="Y306" s="114">
        <f t="shared" si="83"/>
        <v>45272.82</v>
      </c>
      <c r="Z306" s="114">
        <f t="shared" si="83"/>
        <v>45589.73</v>
      </c>
      <c r="AA306" s="114">
        <f t="shared" si="83"/>
        <v>45908.86</v>
      </c>
      <c r="AB306" s="114">
        <f t="shared" si="83"/>
        <v>46230.22</v>
      </c>
      <c r="AC306" s="114">
        <f t="shared" si="83"/>
        <v>46553.83</v>
      </c>
      <c r="AD306" s="114">
        <f t="shared" si="83"/>
        <v>46879.71</v>
      </c>
      <c r="AE306" s="114">
        <f t="shared" si="83"/>
        <v>47207.87</v>
      </c>
      <c r="AF306" s="114">
        <f t="shared" si="83"/>
        <v>47538.33</v>
      </c>
      <c r="AG306" s="114">
        <f t="shared" si="83"/>
        <v>47970.93</v>
      </c>
      <c r="AH306" s="114">
        <f t="shared" si="83"/>
        <v>48407.47</v>
      </c>
      <c r="AI306" s="114">
        <f t="shared" si="83"/>
        <v>48847.98</v>
      </c>
      <c r="AJ306" s="114">
        <f t="shared" si="83"/>
        <v>49292.5</v>
      </c>
      <c r="AK306" s="114">
        <f t="shared" si="83"/>
        <v>49741.06</v>
      </c>
      <c r="AL306" s="114">
        <f t="shared" si="83"/>
        <v>50193.7</v>
      </c>
      <c r="AM306" s="114">
        <f t="shared" si="83"/>
        <v>50650.46</v>
      </c>
      <c r="AN306" s="114">
        <f t="shared" si="83"/>
        <v>51111.38</v>
      </c>
      <c r="AO306" s="114">
        <f t="shared" si="83"/>
        <v>51576.49</v>
      </c>
      <c r="AP306" s="114">
        <f t="shared" si="83"/>
        <v>52045.84</v>
      </c>
      <c r="AQ306" s="127"/>
    </row>
    <row r="307" spans="2:43" x14ac:dyDescent="0.2">
      <c r="B307" s="1" t="s">
        <v>106</v>
      </c>
    </row>
    <row r="308" spans="2:43" x14ac:dyDescent="0.2">
      <c r="B308" s="1"/>
    </row>
    <row r="309" spans="2:43" ht="16.5" customHeight="1" x14ac:dyDescent="0.25">
      <c r="B309" s="358" t="s">
        <v>224</v>
      </c>
      <c r="C309" s="361"/>
      <c r="D309" s="361"/>
      <c r="E309" s="361"/>
      <c r="F309" s="368"/>
      <c r="G309" s="368"/>
    </row>
    <row r="310" spans="2:43" ht="16.5" customHeight="1" x14ac:dyDescent="0.2">
      <c r="B310" s="107" t="s">
        <v>136</v>
      </c>
      <c r="C310" s="115" t="s">
        <v>205</v>
      </c>
      <c r="D310" s="115" t="s">
        <v>206</v>
      </c>
      <c r="E310" s="115" t="s">
        <v>207</v>
      </c>
      <c r="F310" s="116" t="s">
        <v>204</v>
      </c>
      <c r="G310" s="116" t="s">
        <v>208</v>
      </c>
    </row>
    <row r="311" spans="2:43" x14ac:dyDescent="0.2">
      <c r="B311" s="58" t="s">
        <v>163</v>
      </c>
      <c r="C311" s="113">
        <v>0.03</v>
      </c>
      <c r="D311" s="113">
        <v>8.73</v>
      </c>
      <c r="E311" s="113">
        <v>0.02</v>
      </c>
      <c r="F311" s="96">
        <v>10.050000000000001</v>
      </c>
      <c r="G311" s="96">
        <v>1.1060000000000001</v>
      </c>
    </row>
    <row r="312" spans="2:43" x14ac:dyDescent="0.2">
      <c r="B312" s="112" t="s">
        <v>164</v>
      </c>
      <c r="C312" s="113">
        <v>1.1000000000000001</v>
      </c>
      <c r="D312" s="113">
        <v>12.96</v>
      </c>
      <c r="E312" s="113">
        <v>0.02</v>
      </c>
      <c r="F312" s="96">
        <v>0.7</v>
      </c>
      <c r="G312" s="96">
        <v>6.5000000000000002E-2</v>
      </c>
    </row>
    <row r="313" spans="2:43" x14ac:dyDescent="0.2">
      <c r="B313" s="58" t="s">
        <v>209</v>
      </c>
      <c r="C313" s="113">
        <v>1.52</v>
      </c>
      <c r="D313" s="113">
        <v>14.91</v>
      </c>
      <c r="E313" s="113">
        <v>0.02</v>
      </c>
      <c r="F313" s="96">
        <v>1.54</v>
      </c>
      <c r="G313" s="96">
        <v>3.7999999999999999E-2</v>
      </c>
    </row>
    <row r="314" spans="2:43" x14ac:dyDescent="0.2">
      <c r="B314" s="112" t="s">
        <v>210</v>
      </c>
      <c r="C314" s="113">
        <v>0.94</v>
      </c>
      <c r="D314" s="113">
        <v>33.369999999999997</v>
      </c>
      <c r="E314" s="113">
        <v>0.02</v>
      </c>
      <c r="F314" s="96">
        <v>1.92</v>
      </c>
      <c r="G314" s="96">
        <v>1.2999999999999999E-2</v>
      </c>
    </row>
    <row r="315" spans="2:43" x14ac:dyDescent="0.2">
      <c r="B315" s="58" t="s">
        <v>211</v>
      </c>
      <c r="C315" s="113">
        <v>0.94</v>
      </c>
      <c r="D315" s="113">
        <v>33.369999999999997</v>
      </c>
      <c r="E315" s="113">
        <v>0.02</v>
      </c>
      <c r="F315" s="96">
        <v>1.92</v>
      </c>
      <c r="G315" s="96">
        <v>1.2999999999999999E-2</v>
      </c>
    </row>
    <row r="316" spans="2:43" x14ac:dyDescent="0.2">
      <c r="B316" s="58" t="s">
        <v>212</v>
      </c>
      <c r="C316" s="113">
        <v>0.94</v>
      </c>
      <c r="D316" s="113">
        <v>33.369999999999997</v>
      </c>
      <c r="E316" s="113">
        <v>0.02</v>
      </c>
      <c r="F316" s="96">
        <v>1.92</v>
      </c>
      <c r="G316" s="96">
        <v>1.2999999999999999E-2</v>
      </c>
    </row>
    <row r="317" spans="2:43" x14ac:dyDescent="0.2">
      <c r="B317" s="1" t="s">
        <v>213</v>
      </c>
    </row>
    <row r="319" spans="2:43" ht="16.5" customHeight="1" x14ac:dyDescent="0.25">
      <c r="B319" s="358" t="s">
        <v>225</v>
      </c>
      <c r="C319" s="359"/>
      <c r="D319" s="359"/>
      <c r="E319" s="359"/>
      <c r="F319"/>
      <c r="G319"/>
    </row>
    <row r="320" spans="2:43" ht="16.5" customHeight="1" x14ac:dyDescent="0.2">
      <c r="B320" s="107" t="s">
        <v>136</v>
      </c>
      <c r="C320" s="115" t="s">
        <v>226</v>
      </c>
      <c r="D320" s="115" t="s">
        <v>227</v>
      </c>
      <c r="E320" s="115" t="s">
        <v>228</v>
      </c>
      <c r="F320" s="121"/>
      <c r="G320" s="121"/>
    </row>
    <row r="321" spans="2:43" x14ac:dyDescent="0.2">
      <c r="B321" s="58" t="s">
        <v>163</v>
      </c>
      <c r="C321" s="123">
        <v>3180</v>
      </c>
      <c r="D321" s="124">
        <v>1.0900000000000001</v>
      </c>
      <c r="E321" s="113">
        <v>0.20599999999999999</v>
      </c>
      <c r="F321" s="120"/>
      <c r="G321" s="120"/>
    </row>
    <row r="322" spans="2:43" x14ac:dyDescent="0.2">
      <c r="B322" s="112" t="s">
        <v>164</v>
      </c>
      <c r="C322" s="123">
        <v>3140</v>
      </c>
      <c r="D322" s="124">
        <v>0.23</v>
      </c>
      <c r="E322" s="113">
        <v>8.6999999999999994E-2</v>
      </c>
      <c r="F322" s="120"/>
      <c r="G322" s="120"/>
    </row>
    <row r="323" spans="2:43" x14ac:dyDescent="0.2">
      <c r="B323" s="58" t="s">
        <v>209</v>
      </c>
      <c r="C323" s="123">
        <v>3140</v>
      </c>
      <c r="D323" s="124">
        <v>0.16</v>
      </c>
      <c r="E323" s="113">
        <v>5.6000000000000001E-2</v>
      </c>
      <c r="F323" s="120"/>
      <c r="G323" s="120"/>
    </row>
    <row r="324" spans="2:43" x14ac:dyDescent="0.2">
      <c r="B324" s="112" t="s">
        <v>210</v>
      </c>
      <c r="C324" s="123">
        <v>3140</v>
      </c>
      <c r="D324" s="124">
        <v>0.27</v>
      </c>
      <c r="E324" s="113">
        <v>5.0999999999999997E-2</v>
      </c>
      <c r="F324" s="120"/>
      <c r="G324" s="120"/>
    </row>
    <row r="325" spans="2:43" x14ac:dyDescent="0.2">
      <c r="B325" s="58" t="s">
        <v>211</v>
      </c>
      <c r="C325" s="123">
        <v>3140</v>
      </c>
      <c r="D325" s="124">
        <v>0.27</v>
      </c>
      <c r="E325" s="113">
        <v>5.0999999999999997E-2</v>
      </c>
      <c r="F325" s="120"/>
      <c r="G325" s="120"/>
    </row>
    <row r="326" spans="2:43" x14ac:dyDescent="0.2">
      <c r="B326" s="58" t="s">
        <v>212</v>
      </c>
      <c r="C326" s="123">
        <v>3140</v>
      </c>
      <c r="D326" s="124">
        <v>0.27</v>
      </c>
      <c r="E326" s="113">
        <v>5.0999999999999997E-2</v>
      </c>
      <c r="F326" s="120"/>
      <c r="G326" s="120"/>
    </row>
    <row r="327" spans="2:43" x14ac:dyDescent="0.2">
      <c r="B327" s="125" t="s">
        <v>229</v>
      </c>
      <c r="C327" s="119"/>
      <c r="D327" s="119"/>
      <c r="E327" s="119"/>
      <c r="F327" s="120"/>
      <c r="G327" s="120"/>
    </row>
    <row r="329" spans="2:43" ht="20.399999999999999" x14ac:dyDescent="0.2">
      <c r="B329" s="204" t="s">
        <v>235</v>
      </c>
      <c r="C329" s="82">
        <v>2021</v>
      </c>
      <c r="D329" s="82">
        <v>2022</v>
      </c>
      <c r="E329" s="82">
        <v>2023</v>
      </c>
      <c r="F329" s="82">
        <v>2024</v>
      </c>
      <c r="G329" s="82">
        <v>2025</v>
      </c>
      <c r="H329" s="82">
        <v>2026</v>
      </c>
      <c r="I329" s="82">
        <v>2027</v>
      </c>
      <c r="J329" s="82">
        <v>2028</v>
      </c>
      <c r="K329" s="82">
        <v>2029</v>
      </c>
      <c r="L329" s="82">
        <v>2030</v>
      </c>
      <c r="M329" s="82">
        <v>2031</v>
      </c>
      <c r="N329" s="82">
        <v>2032</v>
      </c>
      <c r="O329" s="82">
        <v>2033</v>
      </c>
      <c r="P329" s="82">
        <v>2034</v>
      </c>
      <c r="Q329" s="82">
        <v>2035</v>
      </c>
      <c r="R329" s="82">
        <v>2036</v>
      </c>
      <c r="S329" s="82">
        <v>2037</v>
      </c>
      <c r="T329" s="82">
        <v>2038</v>
      </c>
      <c r="U329" s="82">
        <v>2039</v>
      </c>
      <c r="V329" s="82">
        <v>2040</v>
      </c>
      <c r="W329" s="82">
        <v>2041</v>
      </c>
      <c r="X329" s="82">
        <v>2042</v>
      </c>
      <c r="Y329" s="82">
        <v>2043</v>
      </c>
      <c r="Z329" s="82">
        <v>2044</v>
      </c>
      <c r="AA329" s="82">
        <v>2045</v>
      </c>
      <c r="AB329" s="82">
        <v>2046</v>
      </c>
      <c r="AC329" s="82">
        <v>2047</v>
      </c>
      <c r="AD329" s="82">
        <v>2048</v>
      </c>
      <c r="AE329" s="82">
        <v>2049</v>
      </c>
      <c r="AF329" s="82">
        <v>2050</v>
      </c>
      <c r="AG329" s="82">
        <v>2051</v>
      </c>
      <c r="AH329" s="82">
        <v>2052</v>
      </c>
      <c r="AI329" s="82">
        <v>2053</v>
      </c>
      <c r="AJ329" s="82">
        <v>2054</v>
      </c>
      <c r="AK329" s="82">
        <v>2055</v>
      </c>
      <c r="AL329" s="82">
        <v>2056</v>
      </c>
      <c r="AM329" s="82">
        <v>2057</v>
      </c>
      <c r="AN329" s="82">
        <v>2058</v>
      </c>
      <c r="AO329" s="82">
        <v>2059</v>
      </c>
      <c r="AP329" s="82">
        <v>2060</v>
      </c>
      <c r="AQ329" s="83"/>
    </row>
    <row r="330" spans="2:43" x14ac:dyDescent="0.2">
      <c r="B330" s="57" t="s">
        <v>236</v>
      </c>
      <c r="C330" s="126">
        <f>1.4*0.01</f>
        <v>1.3999999999999999E-2</v>
      </c>
      <c r="D330" s="126">
        <f>ROUND(C330*(1+(0.7*D39)),5)</f>
        <v>1.438E-2</v>
      </c>
      <c r="E330" s="126">
        <f t="shared" ref="E330:AP330" si="84">ROUND(D330*(1+(0.7*E39)),5)</f>
        <v>1.4630000000000001E-2</v>
      </c>
      <c r="F330" s="126">
        <f t="shared" si="84"/>
        <v>1.47E-2</v>
      </c>
      <c r="G330" s="126">
        <f t="shared" si="84"/>
        <v>1.487E-2</v>
      </c>
      <c r="H330" s="126">
        <f t="shared" si="84"/>
        <v>1.5049999999999999E-2</v>
      </c>
      <c r="I330" s="126">
        <f t="shared" si="84"/>
        <v>1.523E-2</v>
      </c>
      <c r="J330" s="126">
        <f t="shared" si="84"/>
        <v>1.541E-2</v>
      </c>
      <c r="K330" s="126">
        <f t="shared" si="84"/>
        <v>1.559E-2</v>
      </c>
      <c r="L330" s="126">
        <f t="shared" si="84"/>
        <v>1.5779999999999999E-2</v>
      </c>
      <c r="M330" s="126">
        <f t="shared" si="84"/>
        <v>1.5910000000000001E-2</v>
      </c>
      <c r="N330" s="126">
        <f t="shared" si="84"/>
        <v>1.6039999999999999E-2</v>
      </c>
      <c r="O330" s="126">
        <f t="shared" si="84"/>
        <v>1.617E-2</v>
      </c>
      <c r="P330" s="126">
        <f t="shared" si="84"/>
        <v>1.6310000000000002E-2</v>
      </c>
      <c r="Q330" s="126">
        <f t="shared" si="84"/>
        <v>1.6449999999999999E-2</v>
      </c>
      <c r="R330" s="126">
        <f t="shared" si="84"/>
        <v>1.6590000000000001E-2</v>
      </c>
      <c r="S330" s="126">
        <f t="shared" si="84"/>
        <v>1.6729999999999998E-2</v>
      </c>
      <c r="T330" s="126">
        <f t="shared" si="84"/>
        <v>1.687E-2</v>
      </c>
      <c r="U330" s="126">
        <f t="shared" si="84"/>
        <v>1.7010000000000001E-2</v>
      </c>
      <c r="V330" s="126">
        <f t="shared" si="84"/>
        <v>1.7149999999999999E-2</v>
      </c>
      <c r="W330" s="126">
        <f t="shared" si="84"/>
        <v>1.7270000000000001E-2</v>
      </c>
      <c r="X330" s="126">
        <f t="shared" si="84"/>
        <v>1.7389999999999999E-2</v>
      </c>
      <c r="Y330" s="126">
        <f t="shared" si="84"/>
        <v>1.7510000000000001E-2</v>
      </c>
      <c r="Z330" s="126">
        <f t="shared" si="84"/>
        <v>1.763E-2</v>
      </c>
      <c r="AA330" s="126">
        <f t="shared" si="84"/>
        <v>1.7749999999999998E-2</v>
      </c>
      <c r="AB330" s="126">
        <f t="shared" si="84"/>
        <v>1.787E-2</v>
      </c>
      <c r="AC330" s="126">
        <f t="shared" si="84"/>
        <v>1.7999999999999999E-2</v>
      </c>
      <c r="AD330" s="126">
        <f t="shared" si="84"/>
        <v>1.813E-2</v>
      </c>
      <c r="AE330" s="126">
        <f t="shared" si="84"/>
        <v>1.8259999999999998E-2</v>
      </c>
      <c r="AF330" s="126">
        <f t="shared" si="84"/>
        <v>1.839E-2</v>
      </c>
      <c r="AG330" s="126">
        <f t="shared" si="84"/>
        <v>1.856E-2</v>
      </c>
      <c r="AH330" s="126">
        <f t="shared" si="84"/>
        <v>1.873E-2</v>
      </c>
      <c r="AI330" s="126">
        <f t="shared" si="84"/>
        <v>1.89E-2</v>
      </c>
      <c r="AJ330" s="126">
        <f t="shared" si="84"/>
        <v>1.907E-2</v>
      </c>
      <c r="AK330" s="126">
        <f t="shared" si="84"/>
        <v>1.924E-2</v>
      </c>
      <c r="AL330" s="126">
        <f t="shared" si="84"/>
        <v>1.942E-2</v>
      </c>
      <c r="AM330" s="126">
        <f t="shared" si="84"/>
        <v>1.9599999999999999E-2</v>
      </c>
      <c r="AN330" s="126">
        <f t="shared" si="84"/>
        <v>1.9779999999999999E-2</v>
      </c>
      <c r="AO330" s="126">
        <f t="shared" si="84"/>
        <v>1.9959999999999999E-2</v>
      </c>
      <c r="AP330" s="126">
        <f t="shared" si="84"/>
        <v>2.0140000000000002E-2</v>
      </c>
      <c r="AQ330" s="128"/>
    </row>
    <row r="331" spans="2:43" x14ac:dyDescent="0.2">
      <c r="B331" s="57" t="s">
        <v>241</v>
      </c>
      <c r="C331" s="126">
        <f>0.09*0.01</f>
        <v>8.9999999999999998E-4</v>
      </c>
      <c r="D331" s="126">
        <f>ROUND(C331*(1+(0.7*D39)),5)</f>
        <v>9.2000000000000003E-4</v>
      </c>
      <c r="E331" s="126">
        <f t="shared" ref="E331:AP331" si="85">ROUND(D331*(1+(0.7*E39)),5)</f>
        <v>9.3999999999999997E-4</v>
      </c>
      <c r="F331" s="126">
        <f t="shared" si="85"/>
        <v>9.3999999999999997E-4</v>
      </c>
      <c r="G331" s="126">
        <f t="shared" si="85"/>
        <v>9.5E-4</v>
      </c>
      <c r="H331" s="126">
        <f t="shared" si="85"/>
        <v>9.6000000000000002E-4</v>
      </c>
      <c r="I331" s="126">
        <f t="shared" si="85"/>
        <v>9.7000000000000005E-4</v>
      </c>
      <c r="J331" s="126">
        <f t="shared" si="85"/>
        <v>9.7999999999999997E-4</v>
      </c>
      <c r="K331" s="126">
        <f t="shared" si="85"/>
        <v>9.8999999999999999E-4</v>
      </c>
      <c r="L331" s="126">
        <f t="shared" si="85"/>
        <v>1E-3</v>
      </c>
      <c r="M331" s="126">
        <f t="shared" si="85"/>
        <v>1.01E-3</v>
      </c>
      <c r="N331" s="126">
        <f t="shared" si="85"/>
        <v>1.0200000000000001E-3</v>
      </c>
      <c r="O331" s="126">
        <f t="shared" si="85"/>
        <v>1.0300000000000001E-3</v>
      </c>
      <c r="P331" s="126">
        <f t="shared" si="85"/>
        <v>1.0399999999999999E-3</v>
      </c>
      <c r="Q331" s="126">
        <f t="shared" si="85"/>
        <v>1.0499999999999999E-3</v>
      </c>
      <c r="R331" s="126">
        <f t="shared" si="85"/>
        <v>1.06E-3</v>
      </c>
      <c r="S331" s="126">
        <f t="shared" si="85"/>
        <v>1.07E-3</v>
      </c>
      <c r="T331" s="126">
        <f t="shared" si="85"/>
        <v>1.08E-3</v>
      </c>
      <c r="U331" s="126">
        <f t="shared" si="85"/>
        <v>1.09E-3</v>
      </c>
      <c r="V331" s="126">
        <f t="shared" si="85"/>
        <v>1.1000000000000001E-3</v>
      </c>
      <c r="W331" s="126">
        <f t="shared" si="85"/>
        <v>1.1100000000000001E-3</v>
      </c>
      <c r="X331" s="126">
        <f t="shared" si="85"/>
        <v>1.1199999999999999E-3</v>
      </c>
      <c r="Y331" s="126">
        <f t="shared" si="85"/>
        <v>1.1299999999999999E-3</v>
      </c>
      <c r="Z331" s="126">
        <f t="shared" si="85"/>
        <v>1.14E-3</v>
      </c>
      <c r="AA331" s="126">
        <f t="shared" si="85"/>
        <v>1.15E-3</v>
      </c>
      <c r="AB331" s="126">
        <f t="shared" si="85"/>
        <v>1.16E-3</v>
      </c>
      <c r="AC331" s="126">
        <f t="shared" si="85"/>
        <v>1.17E-3</v>
      </c>
      <c r="AD331" s="126">
        <f t="shared" si="85"/>
        <v>1.1800000000000001E-3</v>
      </c>
      <c r="AE331" s="126">
        <f t="shared" si="85"/>
        <v>1.1900000000000001E-3</v>
      </c>
      <c r="AF331" s="126">
        <f t="shared" si="85"/>
        <v>1.1999999999999999E-3</v>
      </c>
      <c r="AG331" s="126">
        <f t="shared" si="85"/>
        <v>1.2099999999999999E-3</v>
      </c>
      <c r="AH331" s="126">
        <f t="shared" si="85"/>
        <v>1.2199999999999999E-3</v>
      </c>
      <c r="AI331" s="126">
        <f t="shared" si="85"/>
        <v>1.23E-3</v>
      </c>
      <c r="AJ331" s="126">
        <f t="shared" si="85"/>
        <v>1.24E-3</v>
      </c>
      <c r="AK331" s="126">
        <f t="shared" si="85"/>
        <v>1.25E-3</v>
      </c>
      <c r="AL331" s="126">
        <f t="shared" si="85"/>
        <v>1.2600000000000001E-3</v>
      </c>
      <c r="AM331" s="126">
        <f t="shared" si="85"/>
        <v>1.2700000000000001E-3</v>
      </c>
      <c r="AN331" s="126">
        <f t="shared" si="85"/>
        <v>1.2800000000000001E-3</v>
      </c>
      <c r="AO331" s="126">
        <f t="shared" si="85"/>
        <v>1.2899999999999999E-3</v>
      </c>
      <c r="AP331" s="126">
        <f t="shared" si="85"/>
        <v>1.2999999999999999E-3</v>
      </c>
      <c r="AQ331" s="128"/>
    </row>
    <row r="332" spans="2:43" x14ac:dyDescent="0.2">
      <c r="B332" s="57" t="s">
        <v>246</v>
      </c>
      <c r="C332" s="126">
        <f>0.01*0.01</f>
        <v>1E-4</v>
      </c>
      <c r="D332" s="126">
        <f>ROUND(C332*(1+(0.7*D39)),5)</f>
        <v>1E-4</v>
      </c>
      <c r="E332" s="126">
        <f t="shared" ref="E332:AP332" si="86">ROUND(D332*(1+(0.7*E39)),5)</f>
        <v>1E-4</v>
      </c>
      <c r="F332" s="126">
        <f t="shared" si="86"/>
        <v>1E-4</v>
      </c>
      <c r="G332" s="126">
        <f t="shared" si="86"/>
        <v>1E-4</v>
      </c>
      <c r="H332" s="126">
        <f t="shared" si="86"/>
        <v>1E-4</v>
      </c>
      <c r="I332" s="126">
        <f t="shared" si="86"/>
        <v>1E-4</v>
      </c>
      <c r="J332" s="126">
        <f t="shared" si="86"/>
        <v>1E-4</v>
      </c>
      <c r="K332" s="126">
        <f t="shared" si="86"/>
        <v>1E-4</v>
      </c>
      <c r="L332" s="126">
        <f t="shared" si="86"/>
        <v>1E-4</v>
      </c>
      <c r="M332" s="126">
        <f t="shared" si="86"/>
        <v>1E-4</v>
      </c>
      <c r="N332" s="126">
        <f t="shared" si="86"/>
        <v>1E-4</v>
      </c>
      <c r="O332" s="126">
        <f t="shared" si="86"/>
        <v>1E-4</v>
      </c>
      <c r="P332" s="126">
        <f t="shared" si="86"/>
        <v>1E-4</v>
      </c>
      <c r="Q332" s="126">
        <f t="shared" si="86"/>
        <v>1E-4</v>
      </c>
      <c r="R332" s="126">
        <f t="shared" si="86"/>
        <v>1E-4</v>
      </c>
      <c r="S332" s="126">
        <f t="shared" si="86"/>
        <v>1E-4</v>
      </c>
      <c r="T332" s="126">
        <f t="shared" si="86"/>
        <v>1E-4</v>
      </c>
      <c r="U332" s="126">
        <f t="shared" si="86"/>
        <v>1E-4</v>
      </c>
      <c r="V332" s="126">
        <f t="shared" si="86"/>
        <v>1E-4</v>
      </c>
      <c r="W332" s="126">
        <f t="shared" si="86"/>
        <v>1E-4</v>
      </c>
      <c r="X332" s="126">
        <f t="shared" si="86"/>
        <v>1E-4</v>
      </c>
      <c r="Y332" s="126">
        <f t="shared" si="86"/>
        <v>1E-4</v>
      </c>
      <c r="Z332" s="126">
        <f t="shared" si="86"/>
        <v>1E-4</v>
      </c>
      <c r="AA332" s="126">
        <f t="shared" si="86"/>
        <v>1E-4</v>
      </c>
      <c r="AB332" s="126">
        <f t="shared" si="86"/>
        <v>1E-4</v>
      </c>
      <c r="AC332" s="126">
        <f t="shared" si="86"/>
        <v>1E-4</v>
      </c>
      <c r="AD332" s="126">
        <f t="shared" si="86"/>
        <v>1E-4</v>
      </c>
      <c r="AE332" s="126">
        <f t="shared" si="86"/>
        <v>1E-4</v>
      </c>
      <c r="AF332" s="126">
        <f t="shared" si="86"/>
        <v>1E-4</v>
      </c>
      <c r="AG332" s="126">
        <f t="shared" si="86"/>
        <v>1E-4</v>
      </c>
      <c r="AH332" s="126">
        <f t="shared" si="86"/>
        <v>1E-4</v>
      </c>
      <c r="AI332" s="126">
        <f t="shared" si="86"/>
        <v>1E-4</v>
      </c>
      <c r="AJ332" s="126">
        <f t="shared" si="86"/>
        <v>1E-4</v>
      </c>
      <c r="AK332" s="126">
        <f t="shared" si="86"/>
        <v>1E-4</v>
      </c>
      <c r="AL332" s="126">
        <f t="shared" si="86"/>
        <v>1E-4</v>
      </c>
      <c r="AM332" s="126">
        <f t="shared" si="86"/>
        <v>1E-4</v>
      </c>
      <c r="AN332" s="126">
        <f t="shared" si="86"/>
        <v>1E-4</v>
      </c>
      <c r="AO332" s="126">
        <f t="shared" si="86"/>
        <v>1E-4</v>
      </c>
      <c r="AP332" s="126">
        <f t="shared" si="86"/>
        <v>1E-4</v>
      </c>
      <c r="AQ332" s="128"/>
    </row>
    <row r="333" spans="2:43" x14ac:dyDescent="0.2">
      <c r="B333" s="57" t="s">
        <v>237</v>
      </c>
      <c r="C333" s="126">
        <f>2.95*0.01</f>
        <v>2.9500000000000002E-2</v>
      </c>
      <c r="D333" s="126">
        <f>ROUND(C333*(1+(0.7*D39)),5)</f>
        <v>3.031E-2</v>
      </c>
      <c r="E333" s="126">
        <f t="shared" ref="E333:AP333" si="87">ROUND(D333*(1+(0.7*E39)),5)</f>
        <v>3.0839999999999999E-2</v>
      </c>
      <c r="F333" s="126">
        <f t="shared" si="87"/>
        <v>3.099E-2</v>
      </c>
      <c r="G333" s="126">
        <f t="shared" si="87"/>
        <v>3.1359999999999999E-2</v>
      </c>
      <c r="H333" s="126">
        <f t="shared" si="87"/>
        <v>3.1730000000000001E-2</v>
      </c>
      <c r="I333" s="126">
        <f t="shared" si="87"/>
        <v>3.211E-2</v>
      </c>
      <c r="J333" s="126">
        <f t="shared" si="87"/>
        <v>3.2489999999999998E-2</v>
      </c>
      <c r="K333" s="126">
        <f t="shared" si="87"/>
        <v>3.288E-2</v>
      </c>
      <c r="L333" s="126">
        <f t="shared" si="87"/>
        <v>3.3270000000000001E-2</v>
      </c>
      <c r="M333" s="126">
        <f t="shared" si="87"/>
        <v>3.3550000000000003E-2</v>
      </c>
      <c r="N333" s="126">
        <f t="shared" si="87"/>
        <v>3.3829999999999999E-2</v>
      </c>
      <c r="O333" s="126">
        <f t="shared" si="87"/>
        <v>3.4110000000000001E-2</v>
      </c>
      <c r="P333" s="126">
        <f t="shared" si="87"/>
        <v>3.44E-2</v>
      </c>
      <c r="Q333" s="126">
        <f t="shared" si="87"/>
        <v>3.4689999999999999E-2</v>
      </c>
      <c r="R333" s="126">
        <f t="shared" si="87"/>
        <v>3.4979999999999997E-2</v>
      </c>
      <c r="S333" s="126">
        <f t="shared" si="87"/>
        <v>3.5270000000000003E-2</v>
      </c>
      <c r="T333" s="126">
        <f t="shared" si="87"/>
        <v>3.5569999999999997E-2</v>
      </c>
      <c r="U333" s="126">
        <f t="shared" si="87"/>
        <v>3.5869999999999999E-2</v>
      </c>
      <c r="V333" s="126">
        <f t="shared" si="87"/>
        <v>3.6170000000000001E-2</v>
      </c>
      <c r="W333" s="126">
        <f t="shared" si="87"/>
        <v>3.6420000000000001E-2</v>
      </c>
      <c r="X333" s="126">
        <f t="shared" si="87"/>
        <v>3.6670000000000001E-2</v>
      </c>
      <c r="Y333" s="126">
        <f t="shared" si="87"/>
        <v>3.6929999999999998E-2</v>
      </c>
      <c r="Z333" s="126">
        <f t="shared" si="87"/>
        <v>3.7190000000000001E-2</v>
      </c>
      <c r="AA333" s="126">
        <f t="shared" si="87"/>
        <v>3.7449999999999997E-2</v>
      </c>
      <c r="AB333" s="126">
        <f t="shared" si="87"/>
        <v>3.771E-2</v>
      </c>
      <c r="AC333" s="126">
        <f t="shared" si="87"/>
        <v>3.7969999999999997E-2</v>
      </c>
      <c r="AD333" s="126">
        <f t="shared" si="87"/>
        <v>3.8240000000000003E-2</v>
      </c>
      <c r="AE333" s="126">
        <f t="shared" si="87"/>
        <v>3.8510000000000003E-2</v>
      </c>
      <c r="AF333" s="126">
        <f t="shared" si="87"/>
        <v>3.8780000000000002E-2</v>
      </c>
      <c r="AG333" s="126">
        <f t="shared" si="87"/>
        <v>3.9129999999999998E-2</v>
      </c>
      <c r="AH333" s="126">
        <f t="shared" si="87"/>
        <v>3.9489999999999997E-2</v>
      </c>
      <c r="AI333" s="126">
        <f t="shared" si="87"/>
        <v>3.9849999999999997E-2</v>
      </c>
      <c r="AJ333" s="126">
        <f t="shared" si="87"/>
        <v>4.0210000000000003E-2</v>
      </c>
      <c r="AK333" s="126">
        <f t="shared" si="87"/>
        <v>4.0579999999999998E-2</v>
      </c>
      <c r="AL333" s="126">
        <f t="shared" si="87"/>
        <v>4.095E-2</v>
      </c>
      <c r="AM333" s="126">
        <f t="shared" si="87"/>
        <v>4.1320000000000003E-2</v>
      </c>
      <c r="AN333" s="126">
        <f t="shared" si="87"/>
        <v>4.1700000000000001E-2</v>
      </c>
      <c r="AO333" s="126">
        <f t="shared" si="87"/>
        <v>4.2079999999999999E-2</v>
      </c>
      <c r="AP333" s="126">
        <f t="shared" si="87"/>
        <v>4.2459999999999998E-2</v>
      </c>
      <c r="AQ333" s="128"/>
    </row>
    <row r="334" spans="2:43" x14ac:dyDescent="0.2">
      <c r="B334" s="57" t="s">
        <v>242</v>
      </c>
      <c r="C334" s="126">
        <f>0.18*0.01</f>
        <v>1.8E-3</v>
      </c>
      <c r="D334" s="126">
        <f>ROUND(C334*(1+(0.7*D39)),5)</f>
        <v>1.8500000000000001E-3</v>
      </c>
      <c r="E334" s="126">
        <f t="shared" ref="E334:AP334" si="88">ROUND(D334*(1+(0.7*E39)),5)</f>
        <v>1.8799999999999999E-3</v>
      </c>
      <c r="F334" s="126">
        <f t="shared" si="88"/>
        <v>1.89E-3</v>
      </c>
      <c r="G334" s="126">
        <f t="shared" si="88"/>
        <v>1.91E-3</v>
      </c>
      <c r="H334" s="126">
        <f t="shared" si="88"/>
        <v>1.9300000000000001E-3</v>
      </c>
      <c r="I334" s="126">
        <f t="shared" si="88"/>
        <v>1.9499999999999999E-3</v>
      </c>
      <c r="J334" s="126">
        <f t="shared" si="88"/>
        <v>1.97E-3</v>
      </c>
      <c r="K334" s="126">
        <f t="shared" si="88"/>
        <v>1.99E-3</v>
      </c>
      <c r="L334" s="126">
        <f t="shared" si="88"/>
        <v>2.0100000000000001E-3</v>
      </c>
      <c r="M334" s="126">
        <f t="shared" si="88"/>
        <v>2.0300000000000001E-3</v>
      </c>
      <c r="N334" s="126">
        <f t="shared" si="88"/>
        <v>2.0500000000000002E-3</v>
      </c>
      <c r="O334" s="126">
        <f t="shared" si="88"/>
        <v>2.0699999999999998E-3</v>
      </c>
      <c r="P334" s="126">
        <f t="shared" si="88"/>
        <v>2.0899999999999998E-3</v>
      </c>
      <c r="Q334" s="126">
        <f t="shared" si="88"/>
        <v>2.1099999999999999E-3</v>
      </c>
      <c r="R334" s="126">
        <f t="shared" si="88"/>
        <v>2.1299999999999999E-3</v>
      </c>
      <c r="S334" s="126">
        <f t="shared" si="88"/>
        <v>2.15E-3</v>
      </c>
      <c r="T334" s="126">
        <f t="shared" si="88"/>
        <v>2.1700000000000001E-3</v>
      </c>
      <c r="U334" s="126">
        <f t="shared" si="88"/>
        <v>2.1900000000000001E-3</v>
      </c>
      <c r="V334" s="126">
        <f t="shared" si="88"/>
        <v>2.2100000000000002E-3</v>
      </c>
      <c r="W334" s="126">
        <f t="shared" si="88"/>
        <v>2.2300000000000002E-3</v>
      </c>
      <c r="X334" s="126">
        <f t="shared" si="88"/>
        <v>2.2499999999999998E-3</v>
      </c>
      <c r="Y334" s="126">
        <f t="shared" si="88"/>
        <v>2.2699999999999999E-3</v>
      </c>
      <c r="Z334" s="126">
        <f t="shared" si="88"/>
        <v>2.2899999999999999E-3</v>
      </c>
      <c r="AA334" s="126">
        <f t="shared" si="88"/>
        <v>2.31E-3</v>
      </c>
      <c r="AB334" s="126">
        <f t="shared" si="88"/>
        <v>2.33E-3</v>
      </c>
      <c r="AC334" s="126">
        <f t="shared" si="88"/>
        <v>2.3500000000000001E-3</v>
      </c>
      <c r="AD334" s="126">
        <f t="shared" si="88"/>
        <v>2.3700000000000001E-3</v>
      </c>
      <c r="AE334" s="126">
        <f t="shared" si="88"/>
        <v>2.3900000000000002E-3</v>
      </c>
      <c r="AF334" s="126">
        <f t="shared" si="88"/>
        <v>2.4099999999999998E-3</v>
      </c>
      <c r="AG334" s="126">
        <f t="shared" si="88"/>
        <v>2.4299999999999999E-3</v>
      </c>
      <c r="AH334" s="126">
        <f t="shared" si="88"/>
        <v>2.4499999999999999E-3</v>
      </c>
      <c r="AI334" s="126">
        <f t="shared" si="88"/>
        <v>2.47E-3</v>
      </c>
      <c r="AJ334" s="126">
        <f t="shared" si="88"/>
        <v>2.49E-3</v>
      </c>
      <c r="AK334" s="126">
        <f t="shared" si="88"/>
        <v>2.5100000000000001E-3</v>
      </c>
      <c r="AL334" s="126">
        <f t="shared" si="88"/>
        <v>2.5300000000000001E-3</v>
      </c>
      <c r="AM334" s="126">
        <f t="shared" si="88"/>
        <v>2.5500000000000002E-3</v>
      </c>
      <c r="AN334" s="126">
        <f t="shared" si="88"/>
        <v>2.5699999999999998E-3</v>
      </c>
      <c r="AO334" s="126">
        <f t="shared" si="88"/>
        <v>2.5899999999999999E-3</v>
      </c>
      <c r="AP334" s="126">
        <f t="shared" si="88"/>
        <v>2.6099999999999999E-3</v>
      </c>
      <c r="AQ334" s="128"/>
    </row>
    <row r="335" spans="2:43" x14ac:dyDescent="0.2">
      <c r="B335" s="57" t="s">
        <v>247</v>
      </c>
      <c r="C335" s="126">
        <f>0.02*0.01</f>
        <v>2.0000000000000001E-4</v>
      </c>
      <c r="D335" s="126">
        <f>ROUND(C335*(1+(0.7*D39)),5)</f>
        <v>2.1000000000000001E-4</v>
      </c>
      <c r="E335" s="126">
        <f t="shared" ref="E335:AP335" si="89">ROUND(D335*(1+(0.7*E39)),5)</f>
        <v>2.1000000000000001E-4</v>
      </c>
      <c r="F335" s="126">
        <f t="shared" si="89"/>
        <v>2.1000000000000001E-4</v>
      </c>
      <c r="G335" s="126">
        <f t="shared" si="89"/>
        <v>2.1000000000000001E-4</v>
      </c>
      <c r="H335" s="126">
        <f t="shared" si="89"/>
        <v>2.1000000000000001E-4</v>
      </c>
      <c r="I335" s="126">
        <f t="shared" si="89"/>
        <v>2.1000000000000001E-4</v>
      </c>
      <c r="J335" s="126">
        <f t="shared" si="89"/>
        <v>2.1000000000000001E-4</v>
      </c>
      <c r="K335" s="126">
        <f t="shared" si="89"/>
        <v>2.1000000000000001E-4</v>
      </c>
      <c r="L335" s="126">
        <f t="shared" si="89"/>
        <v>2.1000000000000001E-4</v>
      </c>
      <c r="M335" s="126">
        <f t="shared" si="89"/>
        <v>2.1000000000000001E-4</v>
      </c>
      <c r="N335" s="126">
        <f t="shared" si="89"/>
        <v>2.1000000000000001E-4</v>
      </c>
      <c r="O335" s="126">
        <f t="shared" si="89"/>
        <v>2.1000000000000001E-4</v>
      </c>
      <c r="P335" s="126">
        <f t="shared" si="89"/>
        <v>2.1000000000000001E-4</v>
      </c>
      <c r="Q335" s="126">
        <f t="shared" si="89"/>
        <v>2.1000000000000001E-4</v>
      </c>
      <c r="R335" s="126">
        <f t="shared" si="89"/>
        <v>2.1000000000000001E-4</v>
      </c>
      <c r="S335" s="126">
        <f t="shared" si="89"/>
        <v>2.1000000000000001E-4</v>
      </c>
      <c r="T335" s="126">
        <f t="shared" si="89"/>
        <v>2.1000000000000001E-4</v>
      </c>
      <c r="U335" s="126">
        <f t="shared" si="89"/>
        <v>2.1000000000000001E-4</v>
      </c>
      <c r="V335" s="126">
        <f t="shared" si="89"/>
        <v>2.1000000000000001E-4</v>
      </c>
      <c r="W335" s="126">
        <f t="shared" si="89"/>
        <v>2.1000000000000001E-4</v>
      </c>
      <c r="X335" s="126">
        <f t="shared" si="89"/>
        <v>2.1000000000000001E-4</v>
      </c>
      <c r="Y335" s="126">
        <f t="shared" si="89"/>
        <v>2.1000000000000001E-4</v>
      </c>
      <c r="Z335" s="126">
        <f t="shared" si="89"/>
        <v>2.1000000000000001E-4</v>
      </c>
      <c r="AA335" s="126">
        <f t="shared" si="89"/>
        <v>2.1000000000000001E-4</v>
      </c>
      <c r="AB335" s="126">
        <f t="shared" si="89"/>
        <v>2.1000000000000001E-4</v>
      </c>
      <c r="AC335" s="126">
        <f t="shared" si="89"/>
        <v>2.1000000000000001E-4</v>
      </c>
      <c r="AD335" s="126">
        <f t="shared" si="89"/>
        <v>2.1000000000000001E-4</v>
      </c>
      <c r="AE335" s="126">
        <f t="shared" si="89"/>
        <v>2.1000000000000001E-4</v>
      </c>
      <c r="AF335" s="126">
        <f t="shared" si="89"/>
        <v>2.1000000000000001E-4</v>
      </c>
      <c r="AG335" s="126">
        <f t="shared" si="89"/>
        <v>2.1000000000000001E-4</v>
      </c>
      <c r="AH335" s="126">
        <f t="shared" si="89"/>
        <v>2.1000000000000001E-4</v>
      </c>
      <c r="AI335" s="126">
        <f t="shared" si="89"/>
        <v>2.1000000000000001E-4</v>
      </c>
      <c r="AJ335" s="126">
        <f t="shared" si="89"/>
        <v>2.1000000000000001E-4</v>
      </c>
      <c r="AK335" s="126">
        <f t="shared" si="89"/>
        <v>2.1000000000000001E-4</v>
      </c>
      <c r="AL335" s="126">
        <f t="shared" si="89"/>
        <v>2.1000000000000001E-4</v>
      </c>
      <c r="AM335" s="126">
        <f t="shared" si="89"/>
        <v>2.1000000000000001E-4</v>
      </c>
      <c r="AN335" s="126">
        <f t="shared" si="89"/>
        <v>2.1000000000000001E-4</v>
      </c>
      <c r="AO335" s="126">
        <f t="shared" si="89"/>
        <v>2.1000000000000001E-4</v>
      </c>
      <c r="AP335" s="126">
        <f t="shared" si="89"/>
        <v>2.1000000000000001E-4</v>
      </c>
      <c r="AQ335" s="128"/>
    </row>
    <row r="336" spans="2:43" x14ac:dyDescent="0.2">
      <c r="B336" s="57" t="s">
        <v>238</v>
      </c>
      <c r="C336" s="126">
        <f>11.75*0.01</f>
        <v>0.11750000000000001</v>
      </c>
      <c r="D336" s="126">
        <f>ROUND(C336*(1+(0.7*D39)),5)</f>
        <v>0.12071</v>
      </c>
      <c r="E336" s="126">
        <f t="shared" ref="E336:AP336" si="90">ROUND(D336*(1+(0.7*E39)),5)</f>
        <v>0.12282</v>
      </c>
      <c r="F336" s="126">
        <f t="shared" si="90"/>
        <v>0.12342</v>
      </c>
      <c r="G336" s="126">
        <f t="shared" si="90"/>
        <v>0.12489</v>
      </c>
      <c r="H336" s="126">
        <f t="shared" si="90"/>
        <v>0.12637999999999999</v>
      </c>
      <c r="I336" s="126">
        <f t="shared" si="90"/>
        <v>0.12787999999999999</v>
      </c>
      <c r="J336" s="126">
        <f t="shared" si="90"/>
        <v>0.12939999999999999</v>
      </c>
      <c r="K336" s="126">
        <f t="shared" si="90"/>
        <v>0.13094</v>
      </c>
      <c r="L336" s="126">
        <f t="shared" si="90"/>
        <v>0.13250000000000001</v>
      </c>
      <c r="M336" s="126">
        <f t="shared" si="90"/>
        <v>0.13361000000000001</v>
      </c>
      <c r="N336" s="126">
        <f t="shared" si="90"/>
        <v>0.13472999999999999</v>
      </c>
      <c r="O336" s="126">
        <f t="shared" si="90"/>
        <v>0.13586000000000001</v>
      </c>
      <c r="P336" s="126">
        <f t="shared" si="90"/>
        <v>0.13700000000000001</v>
      </c>
      <c r="Q336" s="126">
        <f t="shared" si="90"/>
        <v>0.13815</v>
      </c>
      <c r="R336" s="126">
        <f t="shared" si="90"/>
        <v>0.13930999999999999</v>
      </c>
      <c r="S336" s="126">
        <f t="shared" si="90"/>
        <v>0.14047999999999999</v>
      </c>
      <c r="T336" s="126">
        <f t="shared" si="90"/>
        <v>0.14166000000000001</v>
      </c>
      <c r="U336" s="126">
        <f t="shared" si="90"/>
        <v>0.14285</v>
      </c>
      <c r="V336" s="126">
        <f t="shared" si="90"/>
        <v>0.14405000000000001</v>
      </c>
      <c r="W336" s="126">
        <f t="shared" si="90"/>
        <v>0.14505999999999999</v>
      </c>
      <c r="X336" s="126">
        <f t="shared" si="90"/>
        <v>0.14607999999999999</v>
      </c>
      <c r="Y336" s="126">
        <f t="shared" si="90"/>
        <v>0.14710000000000001</v>
      </c>
      <c r="Z336" s="126">
        <f t="shared" si="90"/>
        <v>0.14813000000000001</v>
      </c>
      <c r="AA336" s="126">
        <f t="shared" si="90"/>
        <v>0.14917</v>
      </c>
      <c r="AB336" s="126">
        <f t="shared" si="90"/>
        <v>0.15021000000000001</v>
      </c>
      <c r="AC336" s="126">
        <f t="shared" si="90"/>
        <v>0.15126000000000001</v>
      </c>
      <c r="AD336" s="126">
        <f t="shared" si="90"/>
        <v>0.15232000000000001</v>
      </c>
      <c r="AE336" s="126">
        <f t="shared" si="90"/>
        <v>0.15339</v>
      </c>
      <c r="AF336" s="126">
        <f t="shared" si="90"/>
        <v>0.15445999999999999</v>
      </c>
      <c r="AG336" s="126">
        <f t="shared" si="90"/>
        <v>0.15587000000000001</v>
      </c>
      <c r="AH336" s="126">
        <f t="shared" si="90"/>
        <v>0.15729000000000001</v>
      </c>
      <c r="AI336" s="126">
        <f t="shared" si="90"/>
        <v>0.15872</v>
      </c>
      <c r="AJ336" s="126">
        <f t="shared" si="90"/>
        <v>0.16016</v>
      </c>
      <c r="AK336" s="126">
        <f t="shared" si="90"/>
        <v>0.16162000000000001</v>
      </c>
      <c r="AL336" s="126">
        <f t="shared" si="90"/>
        <v>0.16309000000000001</v>
      </c>
      <c r="AM336" s="126">
        <f t="shared" si="90"/>
        <v>0.16456999999999999</v>
      </c>
      <c r="AN336" s="126">
        <f t="shared" si="90"/>
        <v>0.16607</v>
      </c>
      <c r="AO336" s="126">
        <f t="shared" si="90"/>
        <v>0.16758000000000001</v>
      </c>
      <c r="AP336" s="126">
        <f t="shared" si="90"/>
        <v>0.1691</v>
      </c>
      <c r="AQ336" s="128"/>
    </row>
    <row r="337" spans="2:43" x14ac:dyDescent="0.2">
      <c r="B337" s="57" t="s">
        <v>243</v>
      </c>
      <c r="C337" s="126">
        <f>0.73*0.01</f>
        <v>7.3000000000000001E-3</v>
      </c>
      <c r="D337" s="126">
        <f>ROUND(C337*(1+(0.7*D39)),5)</f>
        <v>7.4999999999999997E-3</v>
      </c>
      <c r="E337" s="126">
        <f t="shared" ref="E337:AP337" si="91">ROUND(D337*(1+(0.7*E39)),5)</f>
        <v>7.6299999999999996E-3</v>
      </c>
      <c r="F337" s="126">
        <f t="shared" si="91"/>
        <v>7.6699999999999997E-3</v>
      </c>
      <c r="G337" s="126">
        <f t="shared" si="91"/>
        <v>7.7600000000000004E-3</v>
      </c>
      <c r="H337" s="126">
        <f t="shared" si="91"/>
        <v>7.8499999999999993E-3</v>
      </c>
      <c r="I337" s="126">
        <f t="shared" si="91"/>
        <v>7.9399999999999991E-3</v>
      </c>
      <c r="J337" s="126">
        <f t="shared" si="91"/>
        <v>8.0300000000000007E-3</v>
      </c>
      <c r="K337" s="126">
        <f t="shared" si="91"/>
        <v>8.1300000000000001E-3</v>
      </c>
      <c r="L337" s="126">
        <f t="shared" si="91"/>
        <v>8.2299999999999995E-3</v>
      </c>
      <c r="M337" s="126">
        <f t="shared" si="91"/>
        <v>8.3000000000000001E-3</v>
      </c>
      <c r="N337" s="126">
        <f t="shared" si="91"/>
        <v>8.3700000000000007E-3</v>
      </c>
      <c r="O337" s="126">
        <f t="shared" si="91"/>
        <v>8.4399999999999996E-3</v>
      </c>
      <c r="P337" s="126">
        <f t="shared" si="91"/>
        <v>8.5100000000000002E-3</v>
      </c>
      <c r="Q337" s="126">
        <f t="shared" si="91"/>
        <v>8.5800000000000008E-3</v>
      </c>
      <c r="R337" s="126">
        <f t="shared" si="91"/>
        <v>8.6499999999999997E-3</v>
      </c>
      <c r="S337" s="126">
        <f t="shared" si="91"/>
        <v>8.7200000000000003E-3</v>
      </c>
      <c r="T337" s="126">
        <f t="shared" si="91"/>
        <v>8.7899999999999992E-3</v>
      </c>
      <c r="U337" s="126">
        <f t="shared" si="91"/>
        <v>8.8599999999999998E-3</v>
      </c>
      <c r="V337" s="126">
        <f t="shared" si="91"/>
        <v>8.9300000000000004E-3</v>
      </c>
      <c r="W337" s="126">
        <f t="shared" si="91"/>
        <v>8.9899999999999997E-3</v>
      </c>
      <c r="X337" s="126">
        <f t="shared" si="91"/>
        <v>9.0500000000000008E-3</v>
      </c>
      <c r="Y337" s="126">
        <f t="shared" si="91"/>
        <v>9.11E-3</v>
      </c>
      <c r="Z337" s="126">
        <f t="shared" si="91"/>
        <v>9.1699999999999993E-3</v>
      </c>
      <c r="AA337" s="126">
        <f t="shared" si="91"/>
        <v>9.2300000000000004E-3</v>
      </c>
      <c r="AB337" s="126">
        <f t="shared" si="91"/>
        <v>9.2899999999999996E-3</v>
      </c>
      <c r="AC337" s="126">
        <f t="shared" si="91"/>
        <v>9.3600000000000003E-3</v>
      </c>
      <c r="AD337" s="126">
        <f t="shared" si="91"/>
        <v>9.4299999999999991E-3</v>
      </c>
      <c r="AE337" s="126">
        <f t="shared" si="91"/>
        <v>9.4999999999999998E-3</v>
      </c>
      <c r="AF337" s="126">
        <f t="shared" si="91"/>
        <v>9.5700000000000004E-3</v>
      </c>
      <c r="AG337" s="126">
        <f t="shared" si="91"/>
        <v>9.6600000000000002E-3</v>
      </c>
      <c r="AH337" s="126">
        <f t="shared" si="91"/>
        <v>9.75E-3</v>
      </c>
      <c r="AI337" s="126">
        <f t="shared" si="91"/>
        <v>9.8399999999999998E-3</v>
      </c>
      <c r="AJ337" s="126">
        <f t="shared" si="91"/>
        <v>9.9299999999999996E-3</v>
      </c>
      <c r="AK337" s="126">
        <f t="shared" si="91"/>
        <v>1.0019999999999999E-2</v>
      </c>
      <c r="AL337" s="126">
        <f t="shared" si="91"/>
        <v>1.0109999999999999E-2</v>
      </c>
      <c r="AM337" s="126">
        <f t="shared" si="91"/>
        <v>1.0200000000000001E-2</v>
      </c>
      <c r="AN337" s="126">
        <f t="shared" si="91"/>
        <v>1.0290000000000001E-2</v>
      </c>
      <c r="AO337" s="126">
        <f t="shared" si="91"/>
        <v>1.038E-2</v>
      </c>
      <c r="AP337" s="126">
        <f t="shared" si="91"/>
        <v>1.047E-2</v>
      </c>
      <c r="AQ337" s="128"/>
    </row>
    <row r="338" spans="2:43" x14ac:dyDescent="0.2">
      <c r="B338" s="57" t="s">
        <v>248</v>
      </c>
      <c r="C338" s="126">
        <f>0.09*0.01</f>
        <v>8.9999999999999998E-4</v>
      </c>
      <c r="D338" s="126">
        <f>ROUND(C338*(1+(0.7*D39)),5)</f>
        <v>9.2000000000000003E-4</v>
      </c>
      <c r="E338" s="126">
        <f t="shared" ref="E338:AP338" si="92">ROUND(D338*(1+(0.7*E39)),5)</f>
        <v>9.3999999999999997E-4</v>
      </c>
      <c r="F338" s="126">
        <f t="shared" si="92"/>
        <v>9.3999999999999997E-4</v>
      </c>
      <c r="G338" s="126">
        <f t="shared" si="92"/>
        <v>9.5E-4</v>
      </c>
      <c r="H338" s="126">
        <f t="shared" si="92"/>
        <v>9.6000000000000002E-4</v>
      </c>
      <c r="I338" s="126">
        <f t="shared" si="92"/>
        <v>9.7000000000000005E-4</v>
      </c>
      <c r="J338" s="126">
        <f t="shared" si="92"/>
        <v>9.7999999999999997E-4</v>
      </c>
      <c r="K338" s="126">
        <f t="shared" si="92"/>
        <v>9.8999999999999999E-4</v>
      </c>
      <c r="L338" s="126">
        <f t="shared" si="92"/>
        <v>1E-3</v>
      </c>
      <c r="M338" s="126">
        <f t="shared" si="92"/>
        <v>1.01E-3</v>
      </c>
      <c r="N338" s="126">
        <f t="shared" si="92"/>
        <v>1.0200000000000001E-3</v>
      </c>
      <c r="O338" s="126">
        <f t="shared" si="92"/>
        <v>1.0300000000000001E-3</v>
      </c>
      <c r="P338" s="126">
        <f t="shared" si="92"/>
        <v>1.0399999999999999E-3</v>
      </c>
      <c r="Q338" s="126">
        <f t="shared" si="92"/>
        <v>1.0499999999999999E-3</v>
      </c>
      <c r="R338" s="126">
        <f t="shared" si="92"/>
        <v>1.06E-3</v>
      </c>
      <c r="S338" s="126">
        <f t="shared" si="92"/>
        <v>1.07E-3</v>
      </c>
      <c r="T338" s="126">
        <f t="shared" si="92"/>
        <v>1.08E-3</v>
      </c>
      <c r="U338" s="126">
        <f t="shared" si="92"/>
        <v>1.09E-3</v>
      </c>
      <c r="V338" s="126">
        <f t="shared" si="92"/>
        <v>1.1000000000000001E-3</v>
      </c>
      <c r="W338" s="126">
        <f t="shared" si="92"/>
        <v>1.1100000000000001E-3</v>
      </c>
      <c r="X338" s="126">
        <f t="shared" si="92"/>
        <v>1.1199999999999999E-3</v>
      </c>
      <c r="Y338" s="126">
        <f t="shared" si="92"/>
        <v>1.1299999999999999E-3</v>
      </c>
      <c r="Z338" s="126">
        <f t="shared" si="92"/>
        <v>1.14E-3</v>
      </c>
      <c r="AA338" s="126">
        <f t="shared" si="92"/>
        <v>1.15E-3</v>
      </c>
      <c r="AB338" s="126">
        <f t="shared" si="92"/>
        <v>1.16E-3</v>
      </c>
      <c r="AC338" s="126">
        <f t="shared" si="92"/>
        <v>1.17E-3</v>
      </c>
      <c r="AD338" s="126">
        <f t="shared" si="92"/>
        <v>1.1800000000000001E-3</v>
      </c>
      <c r="AE338" s="126">
        <f t="shared" si="92"/>
        <v>1.1900000000000001E-3</v>
      </c>
      <c r="AF338" s="126">
        <f t="shared" si="92"/>
        <v>1.1999999999999999E-3</v>
      </c>
      <c r="AG338" s="126">
        <f t="shared" si="92"/>
        <v>1.2099999999999999E-3</v>
      </c>
      <c r="AH338" s="126">
        <f t="shared" si="92"/>
        <v>1.2199999999999999E-3</v>
      </c>
      <c r="AI338" s="126">
        <f t="shared" si="92"/>
        <v>1.23E-3</v>
      </c>
      <c r="AJ338" s="126">
        <f t="shared" si="92"/>
        <v>1.24E-3</v>
      </c>
      <c r="AK338" s="126">
        <f t="shared" si="92"/>
        <v>1.25E-3</v>
      </c>
      <c r="AL338" s="126">
        <f t="shared" si="92"/>
        <v>1.2600000000000001E-3</v>
      </c>
      <c r="AM338" s="126">
        <f t="shared" si="92"/>
        <v>1.2700000000000001E-3</v>
      </c>
      <c r="AN338" s="126">
        <f t="shared" si="92"/>
        <v>1.2800000000000001E-3</v>
      </c>
      <c r="AO338" s="126">
        <f t="shared" si="92"/>
        <v>1.2899999999999999E-3</v>
      </c>
      <c r="AP338" s="126">
        <f t="shared" si="92"/>
        <v>1.2999999999999999E-3</v>
      </c>
      <c r="AQ338" s="128"/>
    </row>
    <row r="339" spans="2:43" x14ac:dyDescent="0.2">
      <c r="B339" s="57" t="s">
        <v>239</v>
      </c>
      <c r="C339" s="126">
        <f>16.46*0.01</f>
        <v>0.16460000000000002</v>
      </c>
      <c r="D339" s="126">
        <f>ROUND(C339*(1+(0.7*D39)),5)</f>
        <v>0.16908999999999999</v>
      </c>
      <c r="E339" s="126">
        <f t="shared" ref="E339:AP339" si="93">ROUND(D339*(1+(0.7*E39)),5)</f>
        <v>0.17205000000000001</v>
      </c>
      <c r="F339" s="126">
        <f t="shared" si="93"/>
        <v>0.17288999999999999</v>
      </c>
      <c r="G339" s="126">
        <f t="shared" si="93"/>
        <v>0.17494999999999999</v>
      </c>
      <c r="H339" s="126">
        <f t="shared" si="93"/>
        <v>0.17702999999999999</v>
      </c>
      <c r="I339" s="126">
        <f t="shared" si="93"/>
        <v>0.17913999999999999</v>
      </c>
      <c r="J339" s="126">
        <f t="shared" si="93"/>
        <v>0.18126999999999999</v>
      </c>
      <c r="K339" s="126">
        <f t="shared" si="93"/>
        <v>0.18343000000000001</v>
      </c>
      <c r="L339" s="126">
        <f t="shared" si="93"/>
        <v>0.18561</v>
      </c>
      <c r="M339" s="126">
        <f t="shared" si="93"/>
        <v>0.18717</v>
      </c>
      <c r="N339" s="126">
        <f t="shared" si="93"/>
        <v>0.18873999999999999</v>
      </c>
      <c r="O339" s="126">
        <f t="shared" si="93"/>
        <v>0.19033</v>
      </c>
      <c r="P339" s="126">
        <f t="shared" si="93"/>
        <v>0.19192999999999999</v>
      </c>
      <c r="Q339" s="126">
        <f t="shared" si="93"/>
        <v>0.19353999999999999</v>
      </c>
      <c r="R339" s="126">
        <f t="shared" si="93"/>
        <v>0.19517000000000001</v>
      </c>
      <c r="S339" s="126">
        <f t="shared" si="93"/>
        <v>0.19681000000000001</v>
      </c>
      <c r="T339" s="126">
        <f t="shared" si="93"/>
        <v>0.19846</v>
      </c>
      <c r="U339" s="126">
        <f t="shared" si="93"/>
        <v>0.20013</v>
      </c>
      <c r="V339" s="126">
        <f t="shared" si="93"/>
        <v>0.20180999999999999</v>
      </c>
      <c r="W339" s="126">
        <f t="shared" si="93"/>
        <v>0.20322000000000001</v>
      </c>
      <c r="X339" s="126">
        <f t="shared" si="93"/>
        <v>0.20463999999999999</v>
      </c>
      <c r="Y339" s="126">
        <f t="shared" si="93"/>
        <v>0.20607</v>
      </c>
      <c r="Z339" s="126">
        <f t="shared" si="93"/>
        <v>0.20751</v>
      </c>
      <c r="AA339" s="126">
        <f t="shared" si="93"/>
        <v>0.20896000000000001</v>
      </c>
      <c r="AB339" s="126">
        <f t="shared" si="93"/>
        <v>0.21042</v>
      </c>
      <c r="AC339" s="126">
        <f t="shared" si="93"/>
        <v>0.21189</v>
      </c>
      <c r="AD339" s="126">
        <f t="shared" si="93"/>
        <v>0.21337</v>
      </c>
      <c r="AE339" s="126">
        <f t="shared" si="93"/>
        <v>0.21486</v>
      </c>
      <c r="AF339" s="126">
        <f t="shared" si="93"/>
        <v>0.21636</v>
      </c>
      <c r="AG339" s="126">
        <f t="shared" si="93"/>
        <v>0.21833</v>
      </c>
      <c r="AH339" s="126">
        <f t="shared" si="93"/>
        <v>0.22031999999999999</v>
      </c>
      <c r="AI339" s="126">
        <f t="shared" si="93"/>
        <v>0.22231999999999999</v>
      </c>
      <c r="AJ339" s="126">
        <f t="shared" si="93"/>
        <v>0.22434000000000001</v>
      </c>
      <c r="AK339" s="126">
        <f t="shared" si="93"/>
        <v>0.22638</v>
      </c>
      <c r="AL339" s="126">
        <f t="shared" si="93"/>
        <v>0.22844</v>
      </c>
      <c r="AM339" s="126">
        <f t="shared" si="93"/>
        <v>0.23052</v>
      </c>
      <c r="AN339" s="126">
        <f t="shared" si="93"/>
        <v>0.23261999999999999</v>
      </c>
      <c r="AO339" s="126">
        <f t="shared" si="93"/>
        <v>0.23474</v>
      </c>
      <c r="AP339" s="126">
        <f t="shared" si="93"/>
        <v>0.23688000000000001</v>
      </c>
      <c r="AQ339" s="128"/>
    </row>
    <row r="340" spans="2:43" x14ac:dyDescent="0.2">
      <c r="B340" s="57" t="s">
        <v>244</v>
      </c>
      <c r="C340" s="126">
        <f>1.02*0.01</f>
        <v>1.0200000000000001E-2</v>
      </c>
      <c r="D340" s="126">
        <f>ROUND(C340*(1+(0.7*D39)),5)</f>
        <v>1.048E-2</v>
      </c>
      <c r="E340" s="126">
        <f t="shared" ref="E340:AP340" si="94">ROUND(D340*(1+(0.7*E39)),5)</f>
        <v>1.0659999999999999E-2</v>
      </c>
      <c r="F340" s="126">
        <f t="shared" si="94"/>
        <v>1.0710000000000001E-2</v>
      </c>
      <c r="G340" s="126">
        <f t="shared" si="94"/>
        <v>1.0840000000000001E-2</v>
      </c>
      <c r="H340" s="126">
        <f t="shared" si="94"/>
        <v>1.0970000000000001E-2</v>
      </c>
      <c r="I340" s="126">
        <f t="shared" si="94"/>
        <v>1.11E-2</v>
      </c>
      <c r="J340" s="126">
        <f t="shared" si="94"/>
        <v>1.123E-2</v>
      </c>
      <c r="K340" s="126">
        <f t="shared" si="94"/>
        <v>1.136E-2</v>
      </c>
      <c r="L340" s="126">
        <f t="shared" si="94"/>
        <v>1.15E-2</v>
      </c>
      <c r="M340" s="126">
        <f t="shared" si="94"/>
        <v>1.1599999999999999E-2</v>
      </c>
      <c r="N340" s="126">
        <f t="shared" si="94"/>
        <v>1.17E-2</v>
      </c>
      <c r="O340" s="126">
        <f t="shared" si="94"/>
        <v>1.18E-2</v>
      </c>
      <c r="P340" s="126">
        <f t="shared" si="94"/>
        <v>1.1900000000000001E-2</v>
      </c>
      <c r="Q340" s="126">
        <f t="shared" si="94"/>
        <v>1.2E-2</v>
      </c>
      <c r="R340" s="126">
        <f t="shared" si="94"/>
        <v>1.21E-2</v>
      </c>
      <c r="S340" s="126">
        <f t="shared" si="94"/>
        <v>1.2200000000000001E-2</v>
      </c>
      <c r="T340" s="126">
        <f t="shared" si="94"/>
        <v>1.23E-2</v>
      </c>
      <c r="U340" s="126">
        <f t="shared" si="94"/>
        <v>1.24E-2</v>
      </c>
      <c r="V340" s="126">
        <f t="shared" si="94"/>
        <v>1.2500000000000001E-2</v>
      </c>
      <c r="W340" s="126">
        <f t="shared" si="94"/>
        <v>1.259E-2</v>
      </c>
      <c r="X340" s="126">
        <f t="shared" si="94"/>
        <v>1.268E-2</v>
      </c>
      <c r="Y340" s="126">
        <f t="shared" si="94"/>
        <v>1.277E-2</v>
      </c>
      <c r="Z340" s="126">
        <f t="shared" si="94"/>
        <v>1.286E-2</v>
      </c>
      <c r="AA340" s="126">
        <f t="shared" si="94"/>
        <v>1.295E-2</v>
      </c>
      <c r="AB340" s="126">
        <f t="shared" si="94"/>
        <v>1.304E-2</v>
      </c>
      <c r="AC340" s="126">
        <f t="shared" si="94"/>
        <v>1.3129999999999999E-2</v>
      </c>
      <c r="AD340" s="126">
        <f t="shared" si="94"/>
        <v>1.3220000000000001E-2</v>
      </c>
      <c r="AE340" s="126">
        <f t="shared" si="94"/>
        <v>1.3310000000000001E-2</v>
      </c>
      <c r="AF340" s="126">
        <f t="shared" si="94"/>
        <v>1.34E-2</v>
      </c>
      <c r="AG340" s="126">
        <f t="shared" si="94"/>
        <v>1.3520000000000001E-2</v>
      </c>
      <c r="AH340" s="126">
        <f t="shared" si="94"/>
        <v>1.3639999999999999E-2</v>
      </c>
      <c r="AI340" s="126">
        <f t="shared" si="94"/>
        <v>1.376E-2</v>
      </c>
      <c r="AJ340" s="126">
        <f t="shared" si="94"/>
        <v>1.389E-2</v>
      </c>
      <c r="AK340" s="126">
        <f t="shared" si="94"/>
        <v>1.4019999999999999E-2</v>
      </c>
      <c r="AL340" s="126">
        <f t="shared" si="94"/>
        <v>1.4149999999999999E-2</v>
      </c>
      <c r="AM340" s="126">
        <f t="shared" si="94"/>
        <v>1.4279999999999999E-2</v>
      </c>
      <c r="AN340" s="126">
        <f t="shared" si="94"/>
        <v>1.4409999999999999E-2</v>
      </c>
      <c r="AO340" s="126">
        <f t="shared" si="94"/>
        <v>1.4540000000000001E-2</v>
      </c>
      <c r="AP340" s="126">
        <f t="shared" si="94"/>
        <v>1.4670000000000001E-2</v>
      </c>
      <c r="AQ340" s="128"/>
    </row>
    <row r="341" spans="2:43" x14ac:dyDescent="0.2">
      <c r="B341" s="57" t="s">
        <v>249</v>
      </c>
      <c r="C341" s="126">
        <f>0.13*0.01</f>
        <v>1.3000000000000002E-3</v>
      </c>
      <c r="D341" s="126">
        <f>ROUND(C341*(1+(0.7*D39)),5)</f>
        <v>1.34E-3</v>
      </c>
      <c r="E341" s="126">
        <f t="shared" ref="E341:AP341" si="95">ROUND(D341*(1+(0.7*E39)),5)</f>
        <v>1.3600000000000001E-3</v>
      </c>
      <c r="F341" s="126">
        <f t="shared" si="95"/>
        <v>1.3699999999999999E-3</v>
      </c>
      <c r="G341" s="126">
        <f t="shared" si="95"/>
        <v>1.39E-3</v>
      </c>
      <c r="H341" s="126">
        <f t="shared" si="95"/>
        <v>1.41E-3</v>
      </c>
      <c r="I341" s="126">
        <f t="shared" si="95"/>
        <v>1.4300000000000001E-3</v>
      </c>
      <c r="J341" s="126">
        <f t="shared" si="95"/>
        <v>1.4499999999999999E-3</v>
      </c>
      <c r="K341" s="126">
        <f t="shared" si="95"/>
        <v>1.47E-3</v>
      </c>
      <c r="L341" s="126">
        <f t="shared" si="95"/>
        <v>1.49E-3</v>
      </c>
      <c r="M341" s="126">
        <f t="shared" si="95"/>
        <v>1.5E-3</v>
      </c>
      <c r="N341" s="126">
        <f t="shared" si="95"/>
        <v>1.5100000000000001E-3</v>
      </c>
      <c r="O341" s="126">
        <f t="shared" si="95"/>
        <v>1.5200000000000001E-3</v>
      </c>
      <c r="P341" s="126">
        <f t="shared" si="95"/>
        <v>1.5299999999999999E-3</v>
      </c>
      <c r="Q341" s="126">
        <f t="shared" si="95"/>
        <v>1.5399999999999999E-3</v>
      </c>
      <c r="R341" s="126">
        <f t="shared" si="95"/>
        <v>1.5499999999999999E-3</v>
      </c>
      <c r="S341" s="126">
        <f t="shared" si="95"/>
        <v>1.56E-3</v>
      </c>
      <c r="T341" s="126">
        <f t="shared" si="95"/>
        <v>1.57E-3</v>
      </c>
      <c r="U341" s="126">
        <f t="shared" si="95"/>
        <v>1.58E-3</v>
      </c>
      <c r="V341" s="126">
        <f t="shared" si="95"/>
        <v>1.5900000000000001E-3</v>
      </c>
      <c r="W341" s="126">
        <f t="shared" si="95"/>
        <v>1.6000000000000001E-3</v>
      </c>
      <c r="X341" s="126">
        <f t="shared" si="95"/>
        <v>1.6100000000000001E-3</v>
      </c>
      <c r="Y341" s="126">
        <f t="shared" si="95"/>
        <v>1.6199999999999999E-3</v>
      </c>
      <c r="Z341" s="126">
        <f t="shared" si="95"/>
        <v>1.6299999999999999E-3</v>
      </c>
      <c r="AA341" s="126">
        <f t="shared" si="95"/>
        <v>1.64E-3</v>
      </c>
      <c r="AB341" s="126">
        <f t="shared" si="95"/>
        <v>1.65E-3</v>
      </c>
      <c r="AC341" s="126">
        <f t="shared" si="95"/>
        <v>1.66E-3</v>
      </c>
      <c r="AD341" s="126">
        <f t="shared" si="95"/>
        <v>1.67E-3</v>
      </c>
      <c r="AE341" s="126">
        <f t="shared" si="95"/>
        <v>1.6800000000000001E-3</v>
      </c>
      <c r="AF341" s="126">
        <f t="shared" si="95"/>
        <v>1.6900000000000001E-3</v>
      </c>
      <c r="AG341" s="126">
        <f t="shared" si="95"/>
        <v>1.7099999999999999E-3</v>
      </c>
      <c r="AH341" s="126">
        <f t="shared" si="95"/>
        <v>1.73E-3</v>
      </c>
      <c r="AI341" s="126">
        <f t="shared" si="95"/>
        <v>1.75E-3</v>
      </c>
      <c r="AJ341" s="126">
        <f t="shared" si="95"/>
        <v>1.7700000000000001E-3</v>
      </c>
      <c r="AK341" s="126">
        <f t="shared" si="95"/>
        <v>1.7899999999999999E-3</v>
      </c>
      <c r="AL341" s="126">
        <f t="shared" si="95"/>
        <v>1.81E-3</v>
      </c>
      <c r="AM341" s="126">
        <f t="shared" si="95"/>
        <v>1.83E-3</v>
      </c>
      <c r="AN341" s="126">
        <f t="shared" si="95"/>
        <v>1.8500000000000001E-3</v>
      </c>
      <c r="AO341" s="126">
        <f t="shared" si="95"/>
        <v>1.8699999999999999E-3</v>
      </c>
      <c r="AP341" s="126">
        <f t="shared" si="95"/>
        <v>1.89E-3</v>
      </c>
      <c r="AQ341" s="128"/>
    </row>
    <row r="342" spans="2:43" x14ac:dyDescent="0.2">
      <c r="B342" s="57" t="s">
        <v>240</v>
      </c>
      <c r="C342" s="126">
        <f>12.61*0.01</f>
        <v>0.12609999999999999</v>
      </c>
      <c r="D342" s="126">
        <f>ROUND(C342*(1+(0.7*D39)),5)</f>
        <v>0.12953999999999999</v>
      </c>
      <c r="E342" s="126">
        <f t="shared" ref="E342:AP342" si="96">ROUND(D342*(1+(0.7*E39)),5)</f>
        <v>0.13181000000000001</v>
      </c>
      <c r="F342" s="126">
        <f t="shared" si="96"/>
        <v>0.13245999999999999</v>
      </c>
      <c r="G342" s="126">
        <f t="shared" si="96"/>
        <v>0.13403999999999999</v>
      </c>
      <c r="H342" s="126">
        <f t="shared" si="96"/>
        <v>0.13564000000000001</v>
      </c>
      <c r="I342" s="126">
        <f t="shared" si="96"/>
        <v>0.13725000000000001</v>
      </c>
      <c r="J342" s="126">
        <f t="shared" si="96"/>
        <v>0.13888</v>
      </c>
      <c r="K342" s="126">
        <f t="shared" si="96"/>
        <v>0.14052999999999999</v>
      </c>
      <c r="L342" s="126">
        <f t="shared" si="96"/>
        <v>0.14219999999999999</v>
      </c>
      <c r="M342" s="126">
        <f t="shared" si="96"/>
        <v>0.14338999999999999</v>
      </c>
      <c r="N342" s="126">
        <f t="shared" si="96"/>
        <v>0.14459</v>
      </c>
      <c r="O342" s="126">
        <f t="shared" si="96"/>
        <v>0.14580000000000001</v>
      </c>
      <c r="P342" s="126">
        <f t="shared" si="96"/>
        <v>0.14702000000000001</v>
      </c>
      <c r="Q342" s="126">
        <f t="shared" si="96"/>
        <v>0.14824999999999999</v>
      </c>
      <c r="R342" s="126">
        <f t="shared" si="96"/>
        <v>0.14949999999999999</v>
      </c>
      <c r="S342" s="126">
        <f t="shared" si="96"/>
        <v>0.15076000000000001</v>
      </c>
      <c r="T342" s="126">
        <f t="shared" si="96"/>
        <v>0.15203</v>
      </c>
      <c r="U342" s="126">
        <f t="shared" si="96"/>
        <v>0.15331</v>
      </c>
      <c r="V342" s="126">
        <f t="shared" si="96"/>
        <v>0.15459999999999999</v>
      </c>
      <c r="W342" s="126">
        <f t="shared" si="96"/>
        <v>0.15568000000000001</v>
      </c>
      <c r="X342" s="126">
        <f t="shared" si="96"/>
        <v>0.15676999999999999</v>
      </c>
      <c r="Y342" s="126">
        <f t="shared" si="96"/>
        <v>0.15787000000000001</v>
      </c>
      <c r="Z342" s="126">
        <f t="shared" si="96"/>
        <v>0.15898000000000001</v>
      </c>
      <c r="AA342" s="126">
        <f t="shared" si="96"/>
        <v>0.16009000000000001</v>
      </c>
      <c r="AB342" s="126">
        <f t="shared" si="96"/>
        <v>0.16120999999999999</v>
      </c>
      <c r="AC342" s="126">
        <f t="shared" si="96"/>
        <v>0.16234000000000001</v>
      </c>
      <c r="AD342" s="126">
        <f t="shared" si="96"/>
        <v>0.16347999999999999</v>
      </c>
      <c r="AE342" s="126">
        <f t="shared" si="96"/>
        <v>0.16461999999999999</v>
      </c>
      <c r="AF342" s="126">
        <f t="shared" si="96"/>
        <v>0.16577</v>
      </c>
      <c r="AG342" s="126">
        <f t="shared" si="96"/>
        <v>0.16728000000000001</v>
      </c>
      <c r="AH342" s="126">
        <f t="shared" si="96"/>
        <v>0.16880000000000001</v>
      </c>
      <c r="AI342" s="126">
        <f t="shared" si="96"/>
        <v>0.17033999999999999</v>
      </c>
      <c r="AJ342" s="126">
        <f t="shared" si="96"/>
        <v>0.17188999999999999</v>
      </c>
      <c r="AK342" s="126">
        <f t="shared" si="96"/>
        <v>0.17344999999999999</v>
      </c>
      <c r="AL342" s="126">
        <f t="shared" si="96"/>
        <v>0.17502999999999999</v>
      </c>
      <c r="AM342" s="126">
        <f t="shared" si="96"/>
        <v>0.17662</v>
      </c>
      <c r="AN342" s="126">
        <f t="shared" si="96"/>
        <v>0.17823</v>
      </c>
      <c r="AO342" s="126">
        <f t="shared" si="96"/>
        <v>0.17985000000000001</v>
      </c>
      <c r="AP342" s="126">
        <f t="shared" si="96"/>
        <v>0.18149000000000001</v>
      </c>
      <c r="AQ342" s="128"/>
    </row>
    <row r="343" spans="2:43" x14ac:dyDescent="0.2">
      <c r="B343" s="57" t="s">
        <v>245</v>
      </c>
      <c r="C343" s="126">
        <f>0.78*0.01</f>
        <v>7.8000000000000005E-3</v>
      </c>
      <c r="D343" s="126">
        <f>ROUND(C343*(1+(0.7*D39)),5)</f>
        <v>8.0099999999999998E-3</v>
      </c>
      <c r="E343" s="126">
        <f t="shared" ref="E343:AP343" si="97">ROUND(D343*(1+(0.7*E39)),5)</f>
        <v>8.1499999999999993E-3</v>
      </c>
      <c r="F343" s="126">
        <f t="shared" si="97"/>
        <v>8.1899999999999994E-3</v>
      </c>
      <c r="G343" s="126">
        <f t="shared" si="97"/>
        <v>8.2900000000000005E-3</v>
      </c>
      <c r="H343" s="126">
        <f t="shared" si="97"/>
        <v>8.3899999999999999E-3</v>
      </c>
      <c r="I343" s="126">
        <f t="shared" si="97"/>
        <v>8.4899999999999993E-3</v>
      </c>
      <c r="J343" s="126">
        <f t="shared" si="97"/>
        <v>8.5900000000000004E-3</v>
      </c>
      <c r="K343" s="126">
        <f t="shared" si="97"/>
        <v>8.6899999999999998E-3</v>
      </c>
      <c r="L343" s="126">
        <f t="shared" si="97"/>
        <v>8.7899999999999992E-3</v>
      </c>
      <c r="M343" s="126">
        <f t="shared" si="97"/>
        <v>8.8599999999999998E-3</v>
      </c>
      <c r="N343" s="126">
        <f t="shared" si="97"/>
        <v>8.9300000000000004E-3</v>
      </c>
      <c r="O343" s="126">
        <f t="shared" si="97"/>
        <v>9.0100000000000006E-3</v>
      </c>
      <c r="P343" s="126">
        <f t="shared" si="97"/>
        <v>9.0900000000000009E-3</v>
      </c>
      <c r="Q343" s="126">
        <f t="shared" si="97"/>
        <v>9.1699999999999993E-3</v>
      </c>
      <c r="R343" s="126">
        <f t="shared" si="97"/>
        <v>9.2499999999999995E-3</v>
      </c>
      <c r="S343" s="126">
        <f t="shared" si="97"/>
        <v>9.3299999999999998E-3</v>
      </c>
      <c r="T343" s="126">
        <f t="shared" si="97"/>
        <v>9.41E-3</v>
      </c>
      <c r="U343" s="126">
        <f t="shared" si="97"/>
        <v>9.4900000000000002E-3</v>
      </c>
      <c r="V343" s="126">
        <f t="shared" si="97"/>
        <v>9.5700000000000004E-3</v>
      </c>
      <c r="W343" s="126">
        <f t="shared" si="97"/>
        <v>9.6399999999999993E-3</v>
      </c>
      <c r="X343" s="126">
        <f t="shared" si="97"/>
        <v>9.7099999999999999E-3</v>
      </c>
      <c r="Y343" s="126">
        <f t="shared" si="97"/>
        <v>9.7800000000000005E-3</v>
      </c>
      <c r="Z343" s="126">
        <f t="shared" si="97"/>
        <v>9.8499999999999994E-3</v>
      </c>
      <c r="AA343" s="126">
        <f t="shared" si="97"/>
        <v>9.92E-3</v>
      </c>
      <c r="AB343" s="126">
        <f t="shared" si="97"/>
        <v>9.9900000000000006E-3</v>
      </c>
      <c r="AC343" s="126">
        <f t="shared" si="97"/>
        <v>1.0059999999999999E-2</v>
      </c>
      <c r="AD343" s="126">
        <f t="shared" si="97"/>
        <v>1.013E-2</v>
      </c>
      <c r="AE343" s="126">
        <f t="shared" si="97"/>
        <v>1.0200000000000001E-2</v>
      </c>
      <c r="AF343" s="126">
        <f t="shared" si="97"/>
        <v>1.027E-2</v>
      </c>
      <c r="AG343" s="126">
        <f t="shared" si="97"/>
        <v>1.0359999999999999E-2</v>
      </c>
      <c r="AH343" s="126">
        <f t="shared" si="97"/>
        <v>1.0449999999999999E-2</v>
      </c>
      <c r="AI343" s="126">
        <f t="shared" si="97"/>
        <v>1.055E-2</v>
      </c>
      <c r="AJ343" s="126">
        <f t="shared" si="97"/>
        <v>1.065E-2</v>
      </c>
      <c r="AK343" s="126">
        <f t="shared" si="97"/>
        <v>1.0749999999999999E-2</v>
      </c>
      <c r="AL343" s="126">
        <f t="shared" si="97"/>
        <v>1.085E-2</v>
      </c>
      <c r="AM343" s="126">
        <f t="shared" si="97"/>
        <v>1.095E-2</v>
      </c>
      <c r="AN343" s="126">
        <f t="shared" si="97"/>
        <v>1.1050000000000001E-2</v>
      </c>
      <c r="AO343" s="126">
        <f t="shared" si="97"/>
        <v>1.115E-2</v>
      </c>
      <c r="AP343" s="126">
        <f t="shared" si="97"/>
        <v>1.125E-2</v>
      </c>
      <c r="AQ343" s="128"/>
    </row>
    <row r="344" spans="2:43" x14ac:dyDescent="0.2">
      <c r="B344" s="57" t="s">
        <v>250</v>
      </c>
      <c r="C344" s="126">
        <f>0.1*0.01</f>
        <v>1E-3</v>
      </c>
      <c r="D344" s="126">
        <f>ROUND(C344*(1+(0.7*D39)),5)</f>
        <v>1.0300000000000001E-3</v>
      </c>
      <c r="E344" s="126">
        <f t="shared" ref="E344:AP344" si="98">ROUND(D344*(1+(0.7*E39)),5)</f>
        <v>1.0499999999999999E-3</v>
      </c>
      <c r="F344" s="126">
        <f t="shared" si="98"/>
        <v>1.06E-3</v>
      </c>
      <c r="G344" s="126">
        <f t="shared" si="98"/>
        <v>1.07E-3</v>
      </c>
      <c r="H344" s="126">
        <f t="shared" si="98"/>
        <v>1.08E-3</v>
      </c>
      <c r="I344" s="126">
        <f t="shared" si="98"/>
        <v>1.09E-3</v>
      </c>
      <c r="J344" s="126">
        <f t="shared" si="98"/>
        <v>1.1000000000000001E-3</v>
      </c>
      <c r="K344" s="126">
        <f t="shared" si="98"/>
        <v>1.1100000000000001E-3</v>
      </c>
      <c r="L344" s="126">
        <f t="shared" si="98"/>
        <v>1.1199999999999999E-3</v>
      </c>
      <c r="M344" s="126">
        <f t="shared" si="98"/>
        <v>1.1299999999999999E-3</v>
      </c>
      <c r="N344" s="126">
        <f t="shared" si="98"/>
        <v>1.14E-3</v>
      </c>
      <c r="O344" s="126">
        <f t="shared" si="98"/>
        <v>1.15E-3</v>
      </c>
      <c r="P344" s="126">
        <f t="shared" si="98"/>
        <v>1.16E-3</v>
      </c>
      <c r="Q344" s="126">
        <f t="shared" si="98"/>
        <v>1.17E-3</v>
      </c>
      <c r="R344" s="126">
        <f t="shared" si="98"/>
        <v>1.1800000000000001E-3</v>
      </c>
      <c r="S344" s="126">
        <f t="shared" si="98"/>
        <v>1.1900000000000001E-3</v>
      </c>
      <c r="T344" s="126">
        <f t="shared" si="98"/>
        <v>1.1999999999999999E-3</v>
      </c>
      <c r="U344" s="126">
        <f t="shared" si="98"/>
        <v>1.2099999999999999E-3</v>
      </c>
      <c r="V344" s="126">
        <f t="shared" si="98"/>
        <v>1.2199999999999999E-3</v>
      </c>
      <c r="W344" s="126">
        <f t="shared" si="98"/>
        <v>1.23E-3</v>
      </c>
      <c r="X344" s="126">
        <f t="shared" si="98"/>
        <v>1.24E-3</v>
      </c>
      <c r="Y344" s="126">
        <f t="shared" si="98"/>
        <v>1.25E-3</v>
      </c>
      <c r="Z344" s="126">
        <f t="shared" si="98"/>
        <v>1.2600000000000001E-3</v>
      </c>
      <c r="AA344" s="126">
        <f t="shared" si="98"/>
        <v>1.2700000000000001E-3</v>
      </c>
      <c r="AB344" s="126">
        <f t="shared" si="98"/>
        <v>1.2800000000000001E-3</v>
      </c>
      <c r="AC344" s="126">
        <f t="shared" si="98"/>
        <v>1.2899999999999999E-3</v>
      </c>
      <c r="AD344" s="126">
        <f t="shared" si="98"/>
        <v>1.2999999999999999E-3</v>
      </c>
      <c r="AE344" s="126">
        <f t="shared" si="98"/>
        <v>1.31E-3</v>
      </c>
      <c r="AF344" s="126">
        <f t="shared" si="98"/>
        <v>1.32E-3</v>
      </c>
      <c r="AG344" s="126">
        <f t="shared" si="98"/>
        <v>1.33E-3</v>
      </c>
      <c r="AH344" s="126">
        <f t="shared" si="98"/>
        <v>1.34E-3</v>
      </c>
      <c r="AI344" s="126">
        <f t="shared" si="98"/>
        <v>1.3500000000000001E-3</v>
      </c>
      <c r="AJ344" s="126">
        <f t="shared" si="98"/>
        <v>1.3600000000000001E-3</v>
      </c>
      <c r="AK344" s="126">
        <f t="shared" si="98"/>
        <v>1.3699999999999999E-3</v>
      </c>
      <c r="AL344" s="126">
        <f t="shared" si="98"/>
        <v>1.3799999999999999E-3</v>
      </c>
      <c r="AM344" s="126">
        <f t="shared" si="98"/>
        <v>1.39E-3</v>
      </c>
      <c r="AN344" s="126">
        <f t="shared" si="98"/>
        <v>1.4E-3</v>
      </c>
      <c r="AO344" s="126">
        <f t="shared" si="98"/>
        <v>1.41E-3</v>
      </c>
      <c r="AP344" s="126">
        <f t="shared" si="98"/>
        <v>1.42E-3</v>
      </c>
      <c r="AQ344" s="128"/>
    </row>
    <row r="345" spans="2:43" x14ac:dyDescent="0.2">
      <c r="B345" s="1" t="s">
        <v>251</v>
      </c>
    </row>
  </sheetData>
  <sheetProtection algorithmName="SHA-512" hashValue="2SjOYb9w+0MG+6iTeSiXPEWOX+7AUnDtAt9ZkZulah6BGmHF3eYbko837nIJSVkDSVn9Vq52kNOikRDWBEIyhg==" saltValue="FqHVUiTf8fNtWGduPj/mDQ==" spinCount="100000" sheet="1" objects="1" scenarios="1"/>
  <mergeCells count="34">
    <mergeCell ref="B8:C8"/>
    <mergeCell ref="B109:C109"/>
    <mergeCell ref="B240:C240"/>
    <mergeCell ref="B24:C24"/>
    <mergeCell ref="B38:B39"/>
    <mergeCell ref="C42:D42"/>
    <mergeCell ref="C50:D50"/>
    <mergeCell ref="C56:D56"/>
    <mergeCell ref="C62:D62"/>
    <mergeCell ref="B204:E204"/>
    <mergeCell ref="B192:E192"/>
    <mergeCell ref="B90:D90"/>
    <mergeCell ref="C79:E79"/>
    <mergeCell ref="B85:D85"/>
    <mergeCell ref="E85:G85"/>
    <mergeCell ref="C73:F73"/>
    <mergeCell ref="C137:D137"/>
    <mergeCell ref="C147:D147"/>
    <mergeCell ref="E147:F147"/>
    <mergeCell ref="C95:D95"/>
    <mergeCell ref="E95:E96"/>
    <mergeCell ref="C103:D103"/>
    <mergeCell ref="E103:E104"/>
    <mergeCell ref="B169:G169"/>
    <mergeCell ref="B319:E319"/>
    <mergeCell ref="B226:C226"/>
    <mergeCell ref="B199:D199"/>
    <mergeCell ref="C154:C156"/>
    <mergeCell ref="D154:I154"/>
    <mergeCell ref="B154:B155"/>
    <mergeCell ref="B309:G309"/>
    <mergeCell ref="C267:H267"/>
    <mergeCell ref="B282:D282"/>
    <mergeCell ref="B292:E292"/>
  </mergeCells>
  <phoneticPr fontId="3" type="noConversion"/>
  <pageMargins left="0.19685039370078741" right="0.19685039370078741" top="0.98425196850393704" bottom="0.78740157480314965" header="0.51181102362204722" footer="0.51181102362204722"/>
  <pageSetup paperSize="9" scale="75" orientation="landscape" r:id="rId1"/>
  <headerFooter alignWithMargins="0">
    <oddHeader>&amp;LPríloha 7: Štandardné tabuľky - Cesty
&amp;"Arial,Tučné"&amp;12Parametre</oddHead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2:AG31"/>
  <sheetViews>
    <sheetView zoomScaleNormal="100" workbookViewId="0">
      <selection activeCell="F41" sqref="F41"/>
    </sheetView>
  </sheetViews>
  <sheetFormatPr defaultColWidth="9.109375" defaultRowHeight="10.199999999999999" x14ac:dyDescent="0.2"/>
  <cols>
    <col min="1" max="1" width="2.6640625" style="2" customWidth="1"/>
    <col min="2" max="2" width="40.6640625" style="2" customWidth="1"/>
    <col min="3" max="3" width="10.6640625" style="2" customWidth="1"/>
    <col min="4" max="33" width="8.6640625" style="2" customWidth="1"/>
    <col min="34" max="16384" width="9.109375" style="2"/>
  </cols>
  <sheetData>
    <row r="2" spans="2:33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3"/>
      <c r="C3" s="4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</row>
    <row r="4" spans="2:33" x14ac:dyDescent="0.2">
      <c r="B4" s="162" t="s">
        <v>526</v>
      </c>
      <c r="C4" s="6" t="s">
        <v>9</v>
      </c>
      <c r="D4" s="20">
        <f>Parametre!C13</f>
        <v>2024</v>
      </c>
      <c r="E4" s="20">
        <f>$D$4+D3</f>
        <v>2025</v>
      </c>
      <c r="F4" s="20">
        <f>$D$4+E3</f>
        <v>2026</v>
      </c>
      <c r="G4" s="20">
        <f t="shared" ref="G4:AG4" si="0">$D$4+F3</f>
        <v>2027</v>
      </c>
      <c r="H4" s="20">
        <f t="shared" si="0"/>
        <v>2028</v>
      </c>
      <c r="I4" s="20">
        <f t="shared" si="0"/>
        <v>2029</v>
      </c>
      <c r="J4" s="20">
        <f t="shared" si="0"/>
        <v>2030</v>
      </c>
      <c r="K4" s="20">
        <f t="shared" si="0"/>
        <v>2031</v>
      </c>
      <c r="L4" s="20">
        <f t="shared" si="0"/>
        <v>2032</v>
      </c>
      <c r="M4" s="20">
        <f t="shared" si="0"/>
        <v>2033</v>
      </c>
      <c r="N4" s="20">
        <f t="shared" si="0"/>
        <v>2034</v>
      </c>
      <c r="O4" s="20">
        <f t="shared" si="0"/>
        <v>2035</v>
      </c>
      <c r="P4" s="20">
        <f t="shared" si="0"/>
        <v>2036</v>
      </c>
      <c r="Q4" s="20">
        <f t="shared" si="0"/>
        <v>2037</v>
      </c>
      <c r="R4" s="20">
        <f t="shared" si="0"/>
        <v>2038</v>
      </c>
      <c r="S4" s="20">
        <f t="shared" si="0"/>
        <v>2039</v>
      </c>
      <c r="T4" s="20">
        <f t="shared" si="0"/>
        <v>2040</v>
      </c>
      <c r="U4" s="20">
        <f t="shared" si="0"/>
        <v>2041</v>
      </c>
      <c r="V4" s="20">
        <f t="shared" si="0"/>
        <v>2042</v>
      </c>
      <c r="W4" s="20">
        <f t="shared" si="0"/>
        <v>2043</v>
      </c>
      <c r="X4" s="20">
        <f t="shared" si="0"/>
        <v>2044</v>
      </c>
      <c r="Y4" s="20">
        <f t="shared" si="0"/>
        <v>2045</v>
      </c>
      <c r="Z4" s="20">
        <f t="shared" si="0"/>
        <v>2046</v>
      </c>
      <c r="AA4" s="20">
        <f t="shared" si="0"/>
        <v>2047</v>
      </c>
      <c r="AB4" s="20">
        <f t="shared" si="0"/>
        <v>2048</v>
      </c>
      <c r="AC4" s="20">
        <f t="shared" si="0"/>
        <v>2049</v>
      </c>
      <c r="AD4" s="20">
        <f t="shared" si="0"/>
        <v>2050</v>
      </c>
      <c r="AE4" s="20">
        <f t="shared" si="0"/>
        <v>2051</v>
      </c>
      <c r="AF4" s="20">
        <f t="shared" si="0"/>
        <v>2052</v>
      </c>
      <c r="AG4" s="20">
        <f t="shared" si="0"/>
        <v>2053</v>
      </c>
    </row>
    <row r="5" spans="2:33" x14ac:dyDescent="0.2">
      <c r="B5" s="3" t="s">
        <v>28</v>
      </c>
      <c r="C5" s="152">
        <f t="shared" ref="C5:C7" si="1">SUM(D5:AG5)</f>
        <v>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</row>
    <row r="6" spans="2:33" x14ac:dyDescent="0.2">
      <c r="B6" s="3" t="s">
        <v>29</v>
      </c>
      <c r="C6" s="152">
        <f t="shared" si="1"/>
        <v>0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</row>
    <row r="7" spans="2:33" x14ac:dyDescent="0.2">
      <c r="B7" s="3" t="s">
        <v>27</v>
      </c>
      <c r="C7" s="152">
        <f t="shared" si="1"/>
        <v>0</v>
      </c>
      <c r="D7" s="152">
        <f>D5-D6</f>
        <v>0</v>
      </c>
      <c r="E7" s="152">
        <f t="shared" ref="E7:AG7" si="2">E5-E6</f>
        <v>0</v>
      </c>
      <c r="F7" s="152">
        <f t="shared" si="2"/>
        <v>0</v>
      </c>
      <c r="G7" s="152">
        <f t="shared" si="2"/>
        <v>0</v>
      </c>
      <c r="H7" s="152">
        <f t="shared" si="2"/>
        <v>0</v>
      </c>
      <c r="I7" s="152">
        <f t="shared" si="2"/>
        <v>0</v>
      </c>
      <c r="J7" s="152">
        <f t="shared" si="2"/>
        <v>0</v>
      </c>
      <c r="K7" s="152">
        <f t="shared" si="2"/>
        <v>0</v>
      </c>
      <c r="L7" s="152">
        <f t="shared" si="2"/>
        <v>0</v>
      </c>
      <c r="M7" s="152">
        <f t="shared" si="2"/>
        <v>0</v>
      </c>
      <c r="N7" s="152">
        <f t="shared" si="2"/>
        <v>0</v>
      </c>
      <c r="O7" s="152">
        <f t="shared" si="2"/>
        <v>0</v>
      </c>
      <c r="P7" s="152">
        <f t="shared" si="2"/>
        <v>0</v>
      </c>
      <c r="Q7" s="152">
        <f t="shared" si="2"/>
        <v>0</v>
      </c>
      <c r="R7" s="152">
        <f t="shared" si="2"/>
        <v>0</v>
      </c>
      <c r="S7" s="152">
        <f t="shared" si="2"/>
        <v>0</v>
      </c>
      <c r="T7" s="152">
        <f t="shared" si="2"/>
        <v>0</v>
      </c>
      <c r="U7" s="152">
        <f t="shared" si="2"/>
        <v>0</v>
      </c>
      <c r="V7" s="152">
        <f t="shared" si="2"/>
        <v>0</v>
      </c>
      <c r="W7" s="152">
        <f t="shared" si="2"/>
        <v>0</v>
      </c>
      <c r="X7" s="152">
        <f t="shared" si="2"/>
        <v>0</v>
      </c>
      <c r="Y7" s="152">
        <f t="shared" si="2"/>
        <v>0</v>
      </c>
      <c r="Z7" s="152">
        <f t="shared" si="2"/>
        <v>0</v>
      </c>
      <c r="AA7" s="152">
        <f t="shared" si="2"/>
        <v>0</v>
      </c>
      <c r="AB7" s="152">
        <f t="shared" si="2"/>
        <v>0</v>
      </c>
      <c r="AC7" s="152">
        <f t="shared" si="2"/>
        <v>0</v>
      </c>
      <c r="AD7" s="152">
        <f t="shared" si="2"/>
        <v>0</v>
      </c>
      <c r="AE7" s="152">
        <f t="shared" si="2"/>
        <v>0</v>
      </c>
      <c r="AF7" s="152">
        <f t="shared" si="2"/>
        <v>0</v>
      </c>
      <c r="AG7" s="152">
        <f t="shared" si="2"/>
        <v>0</v>
      </c>
    </row>
    <row r="10" spans="2:33" x14ac:dyDescent="0.2">
      <c r="B10" s="3"/>
      <c r="C10" s="3"/>
      <c r="D10" s="3" t="s">
        <v>10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2:33" x14ac:dyDescent="0.2">
      <c r="B11" s="3"/>
      <c r="C11" s="4"/>
      <c r="D11" s="3">
        <v>1</v>
      </c>
      <c r="E11" s="3">
        <v>2</v>
      </c>
      <c r="F11" s="3">
        <v>3</v>
      </c>
      <c r="G11" s="3">
        <v>4</v>
      </c>
      <c r="H11" s="3">
        <v>5</v>
      </c>
      <c r="I11" s="3">
        <v>6</v>
      </c>
      <c r="J11" s="3">
        <v>7</v>
      </c>
      <c r="K11" s="3">
        <v>8</v>
      </c>
      <c r="L11" s="3">
        <v>9</v>
      </c>
      <c r="M11" s="3">
        <v>10</v>
      </c>
      <c r="N11" s="3">
        <v>11</v>
      </c>
      <c r="O11" s="3">
        <v>12</v>
      </c>
      <c r="P11" s="3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</row>
    <row r="12" spans="2:33" x14ac:dyDescent="0.2">
      <c r="B12" s="162" t="s">
        <v>532</v>
      </c>
      <c r="C12" s="6" t="s">
        <v>9</v>
      </c>
      <c r="D12" s="20">
        <f>D4</f>
        <v>2024</v>
      </c>
      <c r="E12" s="20">
        <f t="shared" ref="E12:AG12" si="3">E4</f>
        <v>2025</v>
      </c>
      <c r="F12" s="20">
        <f t="shared" si="3"/>
        <v>2026</v>
      </c>
      <c r="G12" s="20">
        <f t="shared" si="3"/>
        <v>2027</v>
      </c>
      <c r="H12" s="20">
        <f t="shared" si="3"/>
        <v>2028</v>
      </c>
      <c r="I12" s="20">
        <f t="shared" si="3"/>
        <v>2029</v>
      </c>
      <c r="J12" s="20">
        <f t="shared" si="3"/>
        <v>2030</v>
      </c>
      <c r="K12" s="20">
        <f t="shared" si="3"/>
        <v>2031</v>
      </c>
      <c r="L12" s="20">
        <f t="shared" si="3"/>
        <v>2032</v>
      </c>
      <c r="M12" s="20">
        <f t="shared" si="3"/>
        <v>2033</v>
      </c>
      <c r="N12" s="20">
        <f t="shared" si="3"/>
        <v>2034</v>
      </c>
      <c r="O12" s="20">
        <f t="shared" si="3"/>
        <v>2035</v>
      </c>
      <c r="P12" s="20">
        <f t="shared" si="3"/>
        <v>2036</v>
      </c>
      <c r="Q12" s="20">
        <f t="shared" si="3"/>
        <v>2037</v>
      </c>
      <c r="R12" s="20">
        <f t="shared" si="3"/>
        <v>2038</v>
      </c>
      <c r="S12" s="20">
        <f t="shared" si="3"/>
        <v>2039</v>
      </c>
      <c r="T12" s="20">
        <f t="shared" si="3"/>
        <v>2040</v>
      </c>
      <c r="U12" s="20">
        <f t="shared" si="3"/>
        <v>2041</v>
      </c>
      <c r="V12" s="20">
        <f t="shared" si="3"/>
        <v>2042</v>
      </c>
      <c r="W12" s="20">
        <f t="shared" si="3"/>
        <v>2043</v>
      </c>
      <c r="X12" s="20">
        <f t="shared" si="3"/>
        <v>2044</v>
      </c>
      <c r="Y12" s="20">
        <f t="shared" si="3"/>
        <v>2045</v>
      </c>
      <c r="Z12" s="20">
        <f t="shared" si="3"/>
        <v>2046</v>
      </c>
      <c r="AA12" s="20">
        <f t="shared" si="3"/>
        <v>2047</v>
      </c>
      <c r="AB12" s="20">
        <f t="shared" si="3"/>
        <v>2048</v>
      </c>
      <c r="AC12" s="20">
        <f t="shared" si="3"/>
        <v>2049</v>
      </c>
      <c r="AD12" s="20">
        <f t="shared" si="3"/>
        <v>2050</v>
      </c>
      <c r="AE12" s="20">
        <f t="shared" si="3"/>
        <v>2051</v>
      </c>
      <c r="AF12" s="20">
        <f t="shared" si="3"/>
        <v>2052</v>
      </c>
      <c r="AG12" s="20">
        <f t="shared" si="3"/>
        <v>2053</v>
      </c>
    </row>
    <row r="13" spans="2:33" x14ac:dyDescent="0.2">
      <c r="B13" s="3" t="s">
        <v>533</v>
      </c>
      <c r="C13" s="152">
        <f t="shared" ref="C13:C14" si="4">SUM(D13:AG13)</f>
        <v>0</v>
      </c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</row>
    <row r="14" spans="2:33" x14ac:dyDescent="0.2">
      <c r="B14" s="3" t="s">
        <v>534</v>
      </c>
      <c r="C14" s="152">
        <f t="shared" si="4"/>
        <v>0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</row>
    <row r="17" spans="2:33" x14ac:dyDescent="0.2">
      <c r="B17" s="3"/>
      <c r="C17" s="3"/>
      <c r="D17" s="3" t="s">
        <v>10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2:33" x14ac:dyDescent="0.2">
      <c r="B18" s="3"/>
      <c r="C18" s="4"/>
      <c r="D18" s="3">
        <v>1</v>
      </c>
      <c r="E18" s="3">
        <v>2</v>
      </c>
      <c r="F18" s="3">
        <v>3</v>
      </c>
      <c r="G18" s="3">
        <v>4</v>
      </c>
      <c r="H18" s="3">
        <v>5</v>
      </c>
      <c r="I18" s="3">
        <v>6</v>
      </c>
      <c r="J18" s="3">
        <v>7</v>
      </c>
      <c r="K18" s="3">
        <v>8</v>
      </c>
      <c r="L18" s="3">
        <v>9</v>
      </c>
      <c r="M18" s="3">
        <v>10</v>
      </c>
      <c r="N18" s="3">
        <v>11</v>
      </c>
      <c r="O18" s="3">
        <v>12</v>
      </c>
      <c r="P18" s="3">
        <v>13</v>
      </c>
      <c r="Q18" s="3">
        <v>14</v>
      </c>
      <c r="R18" s="3">
        <v>15</v>
      </c>
      <c r="S18" s="3">
        <v>16</v>
      </c>
      <c r="T18" s="3">
        <v>17</v>
      </c>
      <c r="U18" s="3">
        <v>18</v>
      </c>
      <c r="V18" s="3">
        <v>19</v>
      </c>
      <c r="W18" s="3">
        <v>20</v>
      </c>
      <c r="X18" s="3">
        <v>21</v>
      </c>
      <c r="Y18" s="3">
        <v>22</v>
      </c>
      <c r="Z18" s="3">
        <v>23</v>
      </c>
      <c r="AA18" s="3">
        <v>24</v>
      </c>
      <c r="AB18" s="3">
        <v>25</v>
      </c>
      <c r="AC18" s="3">
        <v>26</v>
      </c>
      <c r="AD18" s="3">
        <v>27</v>
      </c>
      <c r="AE18" s="3">
        <v>28</v>
      </c>
      <c r="AF18" s="3">
        <v>29</v>
      </c>
      <c r="AG18" s="3">
        <v>30</v>
      </c>
    </row>
    <row r="19" spans="2:33" x14ac:dyDescent="0.2">
      <c r="B19" s="163" t="s">
        <v>531</v>
      </c>
      <c r="C19" s="6"/>
      <c r="D19" s="20">
        <f t="shared" ref="D19:AG19" si="5">D4</f>
        <v>2024</v>
      </c>
      <c r="E19" s="20">
        <f t="shared" si="5"/>
        <v>2025</v>
      </c>
      <c r="F19" s="20">
        <f t="shared" si="5"/>
        <v>2026</v>
      </c>
      <c r="G19" s="20">
        <f t="shared" si="5"/>
        <v>2027</v>
      </c>
      <c r="H19" s="20">
        <f t="shared" si="5"/>
        <v>2028</v>
      </c>
      <c r="I19" s="20">
        <f t="shared" si="5"/>
        <v>2029</v>
      </c>
      <c r="J19" s="20">
        <f t="shared" si="5"/>
        <v>2030</v>
      </c>
      <c r="K19" s="20">
        <f t="shared" si="5"/>
        <v>2031</v>
      </c>
      <c r="L19" s="20">
        <f t="shared" si="5"/>
        <v>2032</v>
      </c>
      <c r="M19" s="20">
        <f t="shared" si="5"/>
        <v>2033</v>
      </c>
      <c r="N19" s="20">
        <f t="shared" si="5"/>
        <v>2034</v>
      </c>
      <c r="O19" s="20">
        <f t="shared" si="5"/>
        <v>2035</v>
      </c>
      <c r="P19" s="20">
        <f t="shared" si="5"/>
        <v>2036</v>
      </c>
      <c r="Q19" s="20">
        <f t="shared" si="5"/>
        <v>2037</v>
      </c>
      <c r="R19" s="20">
        <f t="shared" si="5"/>
        <v>2038</v>
      </c>
      <c r="S19" s="20">
        <f t="shared" si="5"/>
        <v>2039</v>
      </c>
      <c r="T19" s="20">
        <f t="shared" si="5"/>
        <v>2040</v>
      </c>
      <c r="U19" s="20">
        <f t="shared" si="5"/>
        <v>2041</v>
      </c>
      <c r="V19" s="20">
        <f t="shared" si="5"/>
        <v>2042</v>
      </c>
      <c r="W19" s="20">
        <f t="shared" si="5"/>
        <v>2043</v>
      </c>
      <c r="X19" s="20">
        <f t="shared" si="5"/>
        <v>2044</v>
      </c>
      <c r="Y19" s="20">
        <f t="shared" si="5"/>
        <v>2045</v>
      </c>
      <c r="Z19" s="20">
        <f t="shared" si="5"/>
        <v>2046</v>
      </c>
      <c r="AA19" s="20">
        <f t="shared" si="5"/>
        <v>2047</v>
      </c>
      <c r="AB19" s="20">
        <f t="shared" si="5"/>
        <v>2048</v>
      </c>
      <c r="AC19" s="20">
        <f t="shared" si="5"/>
        <v>2049</v>
      </c>
      <c r="AD19" s="20">
        <f t="shared" si="5"/>
        <v>2050</v>
      </c>
      <c r="AE19" s="20">
        <f t="shared" si="5"/>
        <v>2051</v>
      </c>
      <c r="AF19" s="20">
        <f t="shared" si="5"/>
        <v>2052</v>
      </c>
      <c r="AG19" s="20">
        <f t="shared" si="5"/>
        <v>2053</v>
      </c>
    </row>
    <row r="20" spans="2:33" x14ac:dyDescent="0.2">
      <c r="B20" s="3" t="s">
        <v>528</v>
      </c>
      <c r="C20" s="152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</row>
    <row r="21" spans="2:33" x14ac:dyDescent="0.2">
      <c r="B21" s="3" t="s">
        <v>529</v>
      </c>
      <c r="C21" s="152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</row>
    <row r="22" spans="2:33" x14ac:dyDescent="0.2">
      <c r="B22" s="3" t="s">
        <v>527</v>
      </c>
      <c r="C22" s="152"/>
      <c r="D22" s="216">
        <f>D20-D21</f>
        <v>0</v>
      </c>
      <c r="E22" s="216">
        <f t="shared" ref="E22:AG22" si="6">E20-E21</f>
        <v>0</v>
      </c>
      <c r="F22" s="216">
        <f t="shared" si="6"/>
        <v>0</v>
      </c>
      <c r="G22" s="216">
        <f t="shared" si="6"/>
        <v>0</v>
      </c>
      <c r="H22" s="216">
        <f t="shared" si="6"/>
        <v>0</v>
      </c>
      <c r="I22" s="216">
        <f t="shared" si="6"/>
        <v>0</v>
      </c>
      <c r="J22" s="216">
        <f t="shared" si="6"/>
        <v>0</v>
      </c>
      <c r="K22" s="216">
        <f t="shared" si="6"/>
        <v>0</v>
      </c>
      <c r="L22" s="216">
        <f t="shared" si="6"/>
        <v>0</v>
      </c>
      <c r="M22" s="216">
        <f t="shared" si="6"/>
        <v>0</v>
      </c>
      <c r="N22" s="216">
        <f t="shared" si="6"/>
        <v>0</v>
      </c>
      <c r="O22" s="216">
        <f t="shared" si="6"/>
        <v>0</v>
      </c>
      <c r="P22" s="216">
        <f t="shared" si="6"/>
        <v>0</v>
      </c>
      <c r="Q22" s="216">
        <f t="shared" si="6"/>
        <v>0</v>
      </c>
      <c r="R22" s="216">
        <f t="shared" si="6"/>
        <v>0</v>
      </c>
      <c r="S22" s="216">
        <f t="shared" si="6"/>
        <v>0</v>
      </c>
      <c r="T22" s="216">
        <f t="shared" si="6"/>
        <v>0</v>
      </c>
      <c r="U22" s="216">
        <f t="shared" si="6"/>
        <v>0</v>
      </c>
      <c r="V22" s="216">
        <f t="shared" si="6"/>
        <v>0</v>
      </c>
      <c r="W22" s="216">
        <f t="shared" si="6"/>
        <v>0</v>
      </c>
      <c r="X22" s="216">
        <f t="shared" si="6"/>
        <v>0</v>
      </c>
      <c r="Y22" s="216">
        <f t="shared" si="6"/>
        <v>0</v>
      </c>
      <c r="Z22" s="216">
        <f t="shared" si="6"/>
        <v>0</v>
      </c>
      <c r="AA22" s="216">
        <f t="shared" si="6"/>
        <v>0</v>
      </c>
      <c r="AB22" s="216">
        <f t="shared" si="6"/>
        <v>0</v>
      </c>
      <c r="AC22" s="216">
        <f t="shared" si="6"/>
        <v>0</v>
      </c>
      <c r="AD22" s="216">
        <f t="shared" si="6"/>
        <v>0</v>
      </c>
      <c r="AE22" s="216">
        <f t="shared" si="6"/>
        <v>0</v>
      </c>
      <c r="AF22" s="216">
        <f t="shared" si="6"/>
        <v>0</v>
      </c>
      <c r="AG22" s="216">
        <f t="shared" si="6"/>
        <v>0</v>
      </c>
    </row>
    <row r="23" spans="2:33" x14ac:dyDescent="0.2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5" spans="2:33" x14ac:dyDescent="0.2">
      <c r="B25" s="4" t="s">
        <v>314</v>
      </c>
      <c r="C25" s="13" t="s">
        <v>9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x14ac:dyDescent="0.2">
      <c r="B26" s="3" t="s">
        <v>535</v>
      </c>
      <c r="C26" s="152">
        <f t="shared" ref="C26:C27" si="7">SUM(D26:AG26)</f>
        <v>0</v>
      </c>
      <c r="D26" s="219">
        <f>D5*D13*((D20*Parametre!$C$133)+(D21*Parametre!$C$134))</f>
        <v>0</v>
      </c>
      <c r="E26" s="219">
        <f>E5*E13*((E20*Parametre!$C$133)+(E21*Parametre!$C$134))</f>
        <v>0</v>
      </c>
      <c r="F26" s="219">
        <f>F5*F13*((F20*Parametre!$C$133)+(F21*Parametre!$C$134))</f>
        <v>0</v>
      </c>
      <c r="G26" s="219">
        <f>G5*G13*((G20*Parametre!$C$133)+(G21*Parametre!$C$134))</f>
        <v>0</v>
      </c>
      <c r="H26" s="219">
        <f>H5*H13*((H20*Parametre!$C$133)+(H21*Parametre!$C$134))</f>
        <v>0</v>
      </c>
      <c r="I26" s="219">
        <f>I5*I13*((I20*Parametre!$C$133)+(I21*Parametre!$C$134))</f>
        <v>0</v>
      </c>
      <c r="J26" s="219">
        <f>J5*J13*((J20*Parametre!$C$133)+(J21*Parametre!$C$134))</f>
        <v>0</v>
      </c>
      <c r="K26" s="219">
        <f>K5*K13*((K20*Parametre!$C$133)+(K21*Parametre!$C$134))</f>
        <v>0</v>
      </c>
      <c r="L26" s="219">
        <f>L5*L13*((L20*Parametre!$C$133)+(L21*Parametre!$C$134))</f>
        <v>0</v>
      </c>
      <c r="M26" s="219">
        <f>M5*M13*((M20*Parametre!$C$133)+(M21*Parametre!$C$134))</f>
        <v>0</v>
      </c>
      <c r="N26" s="219">
        <f>N5*N13*((N20*Parametre!$C$133)+(N21*Parametre!$C$134))</f>
        <v>0</v>
      </c>
      <c r="O26" s="219">
        <f>O5*O13*((O20*Parametre!$C$133)+(O21*Parametre!$C$134))</f>
        <v>0</v>
      </c>
      <c r="P26" s="219">
        <f>P5*P13*((P20*Parametre!$C$133)+(P21*Parametre!$C$134))</f>
        <v>0</v>
      </c>
      <c r="Q26" s="219">
        <f>Q5*Q13*((Q20*Parametre!$C$133)+(Q21*Parametre!$C$134))</f>
        <v>0</v>
      </c>
      <c r="R26" s="219">
        <f>R5*R13*((R20*Parametre!$C$133)+(R21*Parametre!$C$134))</f>
        <v>0</v>
      </c>
      <c r="S26" s="219">
        <f>S5*S13*((S20*Parametre!$C$133)+(S21*Parametre!$C$134))</f>
        <v>0</v>
      </c>
      <c r="T26" s="219">
        <f>T5*T13*((T20*Parametre!$C$133)+(T21*Parametre!$C$134))</f>
        <v>0</v>
      </c>
      <c r="U26" s="219">
        <f>U5*U13*((U20*Parametre!$C$133)+(U21*Parametre!$C$134))</f>
        <v>0</v>
      </c>
      <c r="V26" s="219">
        <f>V5*V13*((V20*Parametre!$C$133)+(V21*Parametre!$C$134))</f>
        <v>0</v>
      </c>
      <c r="W26" s="219">
        <f>W5*W13*((W20*Parametre!$C$133)+(W21*Parametre!$C$134))</f>
        <v>0</v>
      </c>
      <c r="X26" s="219">
        <f>X5*X13*((X20*Parametre!$C$133)+(X21*Parametre!$C$134))</f>
        <v>0</v>
      </c>
      <c r="Y26" s="219">
        <f>Y5*Y13*((Y20*Parametre!$C$133)+(Y21*Parametre!$C$134))</f>
        <v>0</v>
      </c>
      <c r="Z26" s="219">
        <f>Z5*Z13*((Z20*Parametre!$C$133)+(Z21*Parametre!$C$134))</f>
        <v>0</v>
      </c>
      <c r="AA26" s="219">
        <f>AA5*AA13*((AA20*Parametre!$C$133)+(AA21*Parametre!$C$134))</f>
        <v>0</v>
      </c>
      <c r="AB26" s="219">
        <f>AB5*AB13*((AB20*Parametre!$C$133)+(AB21*Parametre!$C$134))</f>
        <v>0</v>
      </c>
      <c r="AC26" s="219">
        <f>AC5*AC13*((AC20*Parametre!$C$133)+(AC21*Parametre!$C$134))</f>
        <v>0</v>
      </c>
      <c r="AD26" s="219">
        <f>AD5*AD13*((AD20*Parametre!$C$133)+(AD21*Parametre!$C$134))</f>
        <v>0</v>
      </c>
      <c r="AE26" s="219">
        <f>AE5*AE13*((AE20*Parametre!$C$133)+(AE21*Parametre!$C$134))</f>
        <v>0</v>
      </c>
      <c r="AF26" s="219">
        <f>AF5*AF13*((AF20*Parametre!$C$133)+(AF21*Parametre!$C$134))</f>
        <v>0</v>
      </c>
      <c r="AG26" s="219">
        <f>AG5*AG13*((AG20*Parametre!$C$133)+(AG21*Parametre!$C$134))</f>
        <v>0</v>
      </c>
    </row>
    <row r="27" spans="2:33" x14ac:dyDescent="0.2">
      <c r="B27" s="3" t="s">
        <v>536</v>
      </c>
      <c r="C27" s="152">
        <f t="shared" si="7"/>
        <v>0</v>
      </c>
      <c r="D27" s="219">
        <f>D6*D14*((D20*Parametre!$C$133)+(D21*Parametre!$C$134))</f>
        <v>0</v>
      </c>
      <c r="E27" s="219">
        <f>E6*E14*((E20*Parametre!$C$133)+(E21*Parametre!$C$134))</f>
        <v>0</v>
      </c>
      <c r="F27" s="219">
        <f>F6*F14*((F20*Parametre!$C$133)+(F21*Parametre!$C$134))</f>
        <v>0</v>
      </c>
      <c r="G27" s="219">
        <f>G6*G14*((G20*Parametre!$C$133)+(G21*Parametre!$C$134))</f>
        <v>0</v>
      </c>
      <c r="H27" s="219">
        <f>H6*H14*((H20*Parametre!$C$133)+(H21*Parametre!$C$134))</f>
        <v>0</v>
      </c>
      <c r="I27" s="219">
        <f>I6*I14*((I20*Parametre!$C$133)+(I21*Parametre!$C$134))</f>
        <v>0</v>
      </c>
      <c r="J27" s="219">
        <f>J6*J14*((J20*Parametre!$C$133)+(J21*Parametre!$C$134))</f>
        <v>0</v>
      </c>
      <c r="K27" s="219">
        <f>K6*K14*((K20*Parametre!$C$133)+(K21*Parametre!$C$134))</f>
        <v>0</v>
      </c>
      <c r="L27" s="219">
        <f>L6*L14*((L20*Parametre!$C$133)+(L21*Parametre!$C$134))</f>
        <v>0</v>
      </c>
      <c r="M27" s="219">
        <f>M6*M14*((M20*Parametre!$C$133)+(M21*Parametre!$C$134))</f>
        <v>0</v>
      </c>
      <c r="N27" s="219">
        <f>N6*N14*((N20*Parametre!$C$133)+(N21*Parametre!$C$134))</f>
        <v>0</v>
      </c>
      <c r="O27" s="219">
        <f>O6*O14*((O20*Parametre!$C$133)+(O21*Parametre!$C$134))</f>
        <v>0</v>
      </c>
      <c r="P27" s="219">
        <f>P6*P14*((P20*Parametre!$C$133)+(P21*Parametre!$C$134))</f>
        <v>0</v>
      </c>
      <c r="Q27" s="219">
        <f>Q6*Q14*((Q20*Parametre!$C$133)+(Q21*Parametre!$C$134))</f>
        <v>0</v>
      </c>
      <c r="R27" s="219">
        <f>R6*R14*((R20*Parametre!$C$133)+(R21*Parametre!$C$134))</f>
        <v>0</v>
      </c>
      <c r="S27" s="219">
        <f>S6*S14*((S20*Parametre!$C$133)+(S21*Parametre!$C$134))</f>
        <v>0</v>
      </c>
      <c r="T27" s="219">
        <f>T6*T14*((T20*Parametre!$C$133)+(T21*Parametre!$C$134))</f>
        <v>0</v>
      </c>
      <c r="U27" s="219">
        <f>U6*U14*((U20*Parametre!$C$133)+(U21*Parametre!$C$134))</f>
        <v>0</v>
      </c>
      <c r="V27" s="219">
        <f>V6*V14*((V20*Parametre!$C$133)+(V21*Parametre!$C$134))</f>
        <v>0</v>
      </c>
      <c r="W27" s="219">
        <f>W6*W14*((W20*Parametre!$C$133)+(W21*Parametre!$C$134))</f>
        <v>0</v>
      </c>
      <c r="X27" s="219">
        <f>X6*X14*((X20*Parametre!$C$133)+(X21*Parametre!$C$134))</f>
        <v>0</v>
      </c>
      <c r="Y27" s="219">
        <f>Y6*Y14*((Y20*Parametre!$C$133)+(Y21*Parametre!$C$134))</f>
        <v>0</v>
      </c>
      <c r="Z27" s="219">
        <f>Z6*Z14*((Z20*Parametre!$C$133)+(Z21*Parametre!$C$134))</f>
        <v>0</v>
      </c>
      <c r="AA27" s="219">
        <f>AA6*AA14*((AA20*Parametre!$C$133)+(AA21*Parametre!$C$134))</f>
        <v>0</v>
      </c>
      <c r="AB27" s="219">
        <f>AB6*AB14*((AB20*Parametre!$C$133)+(AB21*Parametre!$C$134))</f>
        <v>0</v>
      </c>
      <c r="AC27" s="219">
        <f>AC6*AC14*((AC20*Parametre!$C$133)+(AC21*Parametre!$C$134))</f>
        <v>0</v>
      </c>
      <c r="AD27" s="219">
        <f>AD6*AD14*((AD20*Parametre!$C$133)+(AD21*Parametre!$C$134))</f>
        <v>0</v>
      </c>
      <c r="AE27" s="219">
        <f>AE6*AE14*((AE20*Parametre!$C$133)+(AE21*Parametre!$C$134))</f>
        <v>0</v>
      </c>
      <c r="AF27" s="219">
        <f>AF6*AF14*((AF20*Parametre!$C$133)+(AF21*Parametre!$C$134))</f>
        <v>0</v>
      </c>
      <c r="AG27" s="219">
        <f>AG6*AG14*((AG20*Parametre!$C$133)+(AG21*Parametre!$C$134))</f>
        <v>0</v>
      </c>
    </row>
    <row r="28" spans="2:33" x14ac:dyDescent="0.2">
      <c r="B28" s="240" t="s">
        <v>9</v>
      </c>
      <c r="C28" s="223">
        <f>SUM(D28:AG28)</f>
        <v>0</v>
      </c>
      <c r="D28" s="224">
        <f>D26-D27</f>
        <v>0</v>
      </c>
      <c r="E28" s="224">
        <f t="shared" ref="E28:AG28" si="8">E26-E27</f>
        <v>0</v>
      </c>
      <c r="F28" s="224">
        <f t="shared" si="8"/>
        <v>0</v>
      </c>
      <c r="G28" s="224">
        <f t="shared" si="8"/>
        <v>0</v>
      </c>
      <c r="H28" s="224">
        <f t="shared" si="8"/>
        <v>0</v>
      </c>
      <c r="I28" s="224">
        <f t="shared" si="8"/>
        <v>0</v>
      </c>
      <c r="J28" s="224">
        <f t="shared" si="8"/>
        <v>0</v>
      </c>
      <c r="K28" s="224">
        <f t="shared" si="8"/>
        <v>0</v>
      </c>
      <c r="L28" s="224">
        <f t="shared" si="8"/>
        <v>0</v>
      </c>
      <c r="M28" s="224">
        <f t="shared" si="8"/>
        <v>0</v>
      </c>
      <c r="N28" s="224">
        <f t="shared" si="8"/>
        <v>0</v>
      </c>
      <c r="O28" s="224">
        <f t="shared" si="8"/>
        <v>0</v>
      </c>
      <c r="P28" s="224">
        <f t="shared" si="8"/>
        <v>0</v>
      </c>
      <c r="Q28" s="224">
        <f t="shared" si="8"/>
        <v>0</v>
      </c>
      <c r="R28" s="224">
        <f t="shared" si="8"/>
        <v>0</v>
      </c>
      <c r="S28" s="224">
        <f t="shared" si="8"/>
        <v>0</v>
      </c>
      <c r="T28" s="224">
        <f t="shared" si="8"/>
        <v>0</v>
      </c>
      <c r="U28" s="224">
        <f t="shared" si="8"/>
        <v>0</v>
      </c>
      <c r="V28" s="224">
        <f t="shared" si="8"/>
        <v>0</v>
      </c>
      <c r="W28" s="224">
        <f t="shared" si="8"/>
        <v>0</v>
      </c>
      <c r="X28" s="224">
        <f t="shared" si="8"/>
        <v>0</v>
      </c>
      <c r="Y28" s="224">
        <f t="shared" si="8"/>
        <v>0</v>
      </c>
      <c r="Z28" s="224">
        <f t="shared" si="8"/>
        <v>0</v>
      </c>
      <c r="AA28" s="224">
        <f t="shared" si="8"/>
        <v>0</v>
      </c>
      <c r="AB28" s="224">
        <f t="shared" si="8"/>
        <v>0</v>
      </c>
      <c r="AC28" s="224">
        <f t="shared" si="8"/>
        <v>0</v>
      </c>
      <c r="AD28" s="224">
        <f t="shared" si="8"/>
        <v>0</v>
      </c>
      <c r="AE28" s="224">
        <f t="shared" si="8"/>
        <v>0</v>
      </c>
      <c r="AF28" s="224">
        <f t="shared" si="8"/>
        <v>0</v>
      </c>
      <c r="AG28" s="224">
        <f t="shared" si="8"/>
        <v>0</v>
      </c>
    </row>
    <row r="30" spans="2:33" x14ac:dyDescent="0.2">
      <c r="B30" s="2" t="s">
        <v>2</v>
      </c>
    </row>
    <row r="31" spans="2:33" x14ac:dyDescent="0.2">
      <c r="B31" s="2" t="s">
        <v>530</v>
      </c>
    </row>
  </sheetData>
  <sheetProtection algorithmName="SHA-512" hashValue="KTF6KwsBqgBLLlC8ncQ4KN8Tste31THRIOxq4q7E3Zo1xC3XsViPbJ7K4l3cqCej6Ro4LDS5IxQbbiCMrsSy7A==" saltValue="sjVs1eeyPnsTkIF89s43HA==" spinCount="100000" sheet="1" objects="1" scenarios="1"/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2:AG153"/>
  <sheetViews>
    <sheetView zoomScaleNormal="100" workbookViewId="0">
      <selection activeCell="F138" sqref="F138"/>
    </sheetView>
  </sheetViews>
  <sheetFormatPr defaultColWidth="9.109375" defaultRowHeight="10.199999999999999" x14ac:dyDescent="0.2"/>
  <cols>
    <col min="1" max="1" width="2.6640625" style="2" customWidth="1"/>
    <col min="2" max="2" width="50.6640625" style="2" customWidth="1"/>
    <col min="3" max="3" width="10.6640625" style="2" customWidth="1"/>
    <col min="4" max="33" width="8.6640625" style="2" customWidth="1"/>
    <col min="34" max="16384" width="9.109375" style="2"/>
  </cols>
  <sheetData>
    <row r="2" spans="2:33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 t="s">
        <v>537</v>
      </c>
      <c r="C3" s="4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</row>
    <row r="4" spans="2:33" x14ac:dyDescent="0.2">
      <c r="B4" s="6" t="s">
        <v>42</v>
      </c>
      <c r="C4" s="6" t="s">
        <v>9</v>
      </c>
      <c r="D4" s="20">
        <f>Parametre!C13</f>
        <v>2024</v>
      </c>
      <c r="E4" s="20">
        <f>$D$4+D3</f>
        <v>2025</v>
      </c>
      <c r="F4" s="20">
        <f>$D$4+E3</f>
        <v>2026</v>
      </c>
      <c r="G4" s="20">
        <f t="shared" ref="G4:AG4" si="0">$D$4+F3</f>
        <v>2027</v>
      </c>
      <c r="H4" s="20">
        <f t="shared" si="0"/>
        <v>2028</v>
      </c>
      <c r="I4" s="20">
        <f t="shared" si="0"/>
        <v>2029</v>
      </c>
      <c r="J4" s="20">
        <f t="shared" si="0"/>
        <v>2030</v>
      </c>
      <c r="K4" s="20">
        <f t="shared" si="0"/>
        <v>2031</v>
      </c>
      <c r="L4" s="20">
        <f t="shared" si="0"/>
        <v>2032</v>
      </c>
      <c r="M4" s="20">
        <f t="shared" si="0"/>
        <v>2033</v>
      </c>
      <c r="N4" s="20">
        <f t="shared" si="0"/>
        <v>2034</v>
      </c>
      <c r="O4" s="20">
        <f t="shared" si="0"/>
        <v>2035</v>
      </c>
      <c r="P4" s="20">
        <f t="shared" si="0"/>
        <v>2036</v>
      </c>
      <c r="Q4" s="20">
        <f t="shared" si="0"/>
        <v>2037</v>
      </c>
      <c r="R4" s="20">
        <f t="shared" si="0"/>
        <v>2038</v>
      </c>
      <c r="S4" s="20">
        <f t="shared" si="0"/>
        <v>2039</v>
      </c>
      <c r="T4" s="20">
        <f t="shared" si="0"/>
        <v>2040</v>
      </c>
      <c r="U4" s="20">
        <f t="shared" si="0"/>
        <v>2041</v>
      </c>
      <c r="V4" s="20">
        <f t="shared" si="0"/>
        <v>2042</v>
      </c>
      <c r="W4" s="20">
        <f t="shared" si="0"/>
        <v>2043</v>
      </c>
      <c r="X4" s="20">
        <f t="shared" si="0"/>
        <v>2044</v>
      </c>
      <c r="Y4" s="20">
        <f t="shared" si="0"/>
        <v>2045</v>
      </c>
      <c r="Z4" s="20">
        <f t="shared" si="0"/>
        <v>2046</v>
      </c>
      <c r="AA4" s="20">
        <f t="shared" si="0"/>
        <v>2047</v>
      </c>
      <c r="AB4" s="20">
        <f t="shared" si="0"/>
        <v>2048</v>
      </c>
      <c r="AC4" s="20">
        <f t="shared" si="0"/>
        <v>2049</v>
      </c>
      <c r="AD4" s="20">
        <f t="shared" si="0"/>
        <v>2050</v>
      </c>
      <c r="AE4" s="20">
        <f t="shared" si="0"/>
        <v>2051</v>
      </c>
      <c r="AF4" s="20">
        <f t="shared" si="0"/>
        <v>2052</v>
      </c>
      <c r="AG4" s="20">
        <f t="shared" si="0"/>
        <v>2053</v>
      </c>
    </row>
    <row r="5" spans="2:33" x14ac:dyDescent="0.2">
      <c r="B5" s="3" t="s">
        <v>547</v>
      </c>
      <c r="C5" s="152">
        <f t="shared" ref="C5" si="1">SUM(D5:AG5)</f>
        <v>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</row>
    <row r="6" spans="2:33" x14ac:dyDescent="0.2">
      <c r="B6" s="3" t="s">
        <v>548</v>
      </c>
      <c r="C6" s="152">
        <f t="shared" ref="C6:C13" si="2">SUM(D6:AG6)</f>
        <v>0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</row>
    <row r="7" spans="2:33" x14ac:dyDescent="0.2">
      <c r="B7" s="3" t="s">
        <v>549</v>
      </c>
      <c r="C7" s="152">
        <f t="shared" si="2"/>
        <v>0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</row>
    <row r="8" spans="2:33" x14ac:dyDescent="0.2">
      <c r="B8" s="3" t="s">
        <v>550</v>
      </c>
      <c r="C8" s="152">
        <f t="shared" si="2"/>
        <v>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</row>
    <row r="9" spans="2:33" x14ac:dyDescent="0.2">
      <c r="B9" s="3" t="s">
        <v>551</v>
      </c>
      <c r="C9" s="152">
        <f t="shared" si="2"/>
        <v>0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</row>
    <row r="10" spans="2:33" x14ac:dyDescent="0.2">
      <c r="B10" s="3" t="s">
        <v>552</v>
      </c>
      <c r="C10" s="152">
        <f t="shared" si="2"/>
        <v>0</v>
      </c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</row>
    <row r="11" spans="2:33" x14ac:dyDescent="0.2">
      <c r="B11" s="3" t="s">
        <v>553</v>
      </c>
      <c r="C11" s="152">
        <f t="shared" si="2"/>
        <v>0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</row>
    <row r="12" spans="2:33" x14ac:dyDescent="0.2">
      <c r="B12" s="3" t="s">
        <v>554</v>
      </c>
      <c r="C12" s="152">
        <f t="shared" si="2"/>
        <v>0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</row>
    <row r="13" spans="2:33" x14ac:dyDescent="0.2">
      <c r="B13" s="3" t="s">
        <v>559</v>
      </c>
      <c r="C13" s="152">
        <f t="shared" si="2"/>
        <v>0</v>
      </c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</row>
    <row r="14" spans="2:33" x14ac:dyDescent="0.2">
      <c r="B14" s="3" t="s">
        <v>560</v>
      </c>
      <c r="C14" s="152">
        <f t="shared" ref="C14" si="3">SUM(D14:AG14)</f>
        <v>0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</row>
    <row r="15" spans="2:33" x14ac:dyDescent="0.2">
      <c r="B15" s="3" t="s">
        <v>555</v>
      </c>
      <c r="C15" s="152">
        <f t="shared" ref="C15:C17" si="4">SUM(D15:AG15)</f>
        <v>0</v>
      </c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</row>
    <row r="16" spans="2:33" x14ac:dyDescent="0.2">
      <c r="B16" s="3" t="s">
        <v>556</v>
      </c>
      <c r="C16" s="152">
        <f t="shared" si="4"/>
        <v>0</v>
      </c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</row>
    <row r="17" spans="2:33" x14ac:dyDescent="0.2">
      <c r="B17" s="35" t="s">
        <v>557</v>
      </c>
      <c r="C17" s="152">
        <f t="shared" si="4"/>
        <v>0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</row>
    <row r="18" spans="2:33" x14ac:dyDescent="0.2">
      <c r="B18" s="35" t="s">
        <v>558</v>
      </c>
      <c r="C18" s="152">
        <f t="shared" ref="C18" si="5">SUM(D18:AG18)</f>
        <v>0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</row>
    <row r="21" spans="2:33" x14ac:dyDescent="0.2">
      <c r="B21" s="3"/>
      <c r="C21" s="3"/>
      <c r="D21" s="3" t="s">
        <v>10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2:33" x14ac:dyDescent="0.2">
      <c r="B22" s="4" t="s">
        <v>538</v>
      </c>
      <c r="C22" s="4"/>
      <c r="D22" s="3">
        <v>1</v>
      </c>
      <c r="E22" s="3">
        <v>2</v>
      </c>
      <c r="F22" s="3">
        <v>3</v>
      </c>
      <c r="G22" s="3">
        <v>4</v>
      </c>
      <c r="H22" s="3">
        <v>5</v>
      </c>
      <c r="I22" s="3">
        <v>6</v>
      </c>
      <c r="J22" s="3">
        <v>7</v>
      </c>
      <c r="K22" s="3">
        <v>8</v>
      </c>
      <c r="L22" s="3">
        <v>9</v>
      </c>
      <c r="M22" s="3">
        <v>10</v>
      </c>
      <c r="N22" s="3">
        <v>11</v>
      </c>
      <c r="O22" s="3">
        <v>12</v>
      </c>
      <c r="P22" s="3">
        <v>13</v>
      </c>
      <c r="Q22" s="3">
        <v>14</v>
      </c>
      <c r="R22" s="3">
        <v>15</v>
      </c>
      <c r="S22" s="3">
        <v>16</v>
      </c>
      <c r="T22" s="3">
        <v>17</v>
      </c>
      <c r="U22" s="3">
        <v>18</v>
      </c>
      <c r="V22" s="3">
        <v>19</v>
      </c>
      <c r="W22" s="3">
        <v>20</v>
      </c>
      <c r="X22" s="3">
        <v>21</v>
      </c>
      <c r="Y22" s="3">
        <v>22</v>
      </c>
      <c r="Z22" s="3">
        <v>23</v>
      </c>
      <c r="AA22" s="3">
        <v>24</v>
      </c>
      <c r="AB22" s="3">
        <v>25</v>
      </c>
      <c r="AC22" s="3">
        <v>26</v>
      </c>
      <c r="AD22" s="3">
        <v>27</v>
      </c>
      <c r="AE22" s="3">
        <v>28</v>
      </c>
      <c r="AF22" s="3">
        <v>29</v>
      </c>
      <c r="AG22" s="3">
        <v>30</v>
      </c>
    </row>
    <row r="23" spans="2:33" x14ac:dyDescent="0.2">
      <c r="B23" s="6" t="s">
        <v>44</v>
      </c>
      <c r="C23" s="6" t="s">
        <v>9</v>
      </c>
      <c r="D23" s="20">
        <f>D4</f>
        <v>2024</v>
      </c>
      <c r="E23" s="20">
        <f t="shared" ref="E23:AG23" si="6">E4</f>
        <v>2025</v>
      </c>
      <c r="F23" s="20">
        <f t="shared" si="6"/>
        <v>2026</v>
      </c>
      <c r="G23" s="20">
        <f t="shared" si="6"/>
        <v>2027</v>
      </c>
      <c r="H23" s="20">
        <f t="shared" si="6"/>
        <v>2028</v>
      </c>
      <c r="I23" s="20">
        <f t="shared" si="6"/>
        <v>2029</v>
      </c>
      <c r="J23" s="20">
        <f t="shared" si="6"/>
        <v>2030</v>
      </c>
      <c r="K23" s="20">
        <f t="shared" si="6"/>
        <v>2031</v>
      </c>
      <c r="L23" s="20">
        <f t="shared" si="6"/>
        <v>2032</v>
      </c>
      <c r="M23" s="20">
        <f t="shared" si="6"/>
        <v>2033</v>
      </c>
      <c r="N23" s="20">
        <f t="shared" si="6"/>
        <v>2034</v>
      </c>
      <c r="O23" s="20">
        <f t="shared" si="6"/>
        <v>2035</v>
      </c>
      <c r="P23" s="20">
        <f t="shared" si="6"/>
        <v>2036</v>
      </c>
      <c r="Q23" s="20">
        <f t="shared" si="6"/>
        <v>2037</v>
      </c>
      <c r="R23" s="20">
        <f t="shared" si="6"/>
        <v>2038</v>
      </c>
      <c r="S23" s="20">
        <f t="shared" si="6"/>
        <v>2039</v>
      </c>
      <c r="T23" s="20">
        <f t="shared" si="6"/>
        <v>2040</v>
      </c>
      <c r="U23" s="20">
        <f t="shared" si="6"/>
        <v>2041</v>
      </c>
      <c r="V23" s="20">
        <f t="shared" si="6"/>
        <v>2042</v>
      </c>
      <c r="W23" s="20">
        <f t="shared" si="6"/>
        <v>2043</v>
      </c>
      <c r="X23" s="20">
        <f t="shared" si="6"/>
        <v>2044</v>
      </c>
      <c r="Y23" s="20">
        <f t="shared" si="6"/>
        <v>2045</v>
      </c>
      <c r="Z23" s="20">
        <f t="shared" si="6"/>
        <v>2046</v>
      </c>
      <c r="AA23" s="20">
        <f t="shared" si="6"/>
        <v>2047</v>
      </c>
      <c r="AB23" s="20">
        <f t="shared" si="6"/>
        <v>2048</v>
      </c>
      <c r="AC23" s="20">
        <f t="shared" si="6"/>
        <v>2049</v>
      </c>
      <c r="AD23" s="20">
        <f t="shared" si="6"/>
        <v>2050</v>
      </c>
      <c r="AE23" s="20">
        <f t="shared" si="6"/>
        <v>2051</v>
      </c>
      <c r="AF23" s="20">
        <f t="shared" si="6"/>
        <v>2052</v>
      </c>
      <c r="AG23" s="20">
        <f t="shared" si="6"/>
        <v>2053</v>
      </c>
    </row>
    <row r="24" spans="2:33" x14ac:dyDescent="0.2">
      <c r="B24" s="3" t="s">
        <v>547</v>
      </c>
      <c r="C24" s="152">
        <f t="shared" ref="C24:C29" si="7">SUM(D24:AG24)</f>
        <v>0</v>
      </c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</row>
    <row r="25" spans="2:33" x14ac:dyDescent="0.2">
      <c r="B25" s="3" t="s">
        <v>548</v>
      </c>
      <c r="C25" s="152">
        <f t="shared" si="7"/>
        <v>0</v>
      </c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</row>
    <row r="26" spans="2:33" x14ac:dyDescent="0.2">
      <c r="B26" s="3" t="s">
        <v>549</v>
      </c>
      <c r="C26" s="152">
        <f t="shared" si="7"/>
        <v>0</v>
      </c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</row>
    <row r="27" spans="2:33" x14ac:dyDescent="0.2">
      <c r="B27" s="3" t="s">
        <v>550</v>
      </c>
      <c r="C27" s="152">
        <f t="shared" si="7"/>
        <v>0</v>
      </c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</row>
    <row r="28" spans="2:33" x14ac:dyDescent="0.2">
      <c r="B28" s="3" t="s">
        <v>551</v>
      </c>
      <c r="C28" s="152">
        <f t="shared" si="7"/>
        <v>0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</row>
    <row r="29" spans="2:33" x14ac:dyDescent="0.2">
      <c r="B29" s="3" t="s">
        <v>552</v>
      </c>
      <c r="C29" s="152">
        <f t="shared" si="7"/>
        <v>0</v>
      </c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</row>
    <row r="30" spans="2:33" x14ac:dyDescent="0.2">
      <c r="B30" s="3" t="s">
        <v>553</v>
      </c>
      <c r="C30" s="152">
        <f t="shared" ref="C30:C32" si="8">SUM(D30:AG30)</f>
        <v>0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</row>
    <row r="31" spans="2:33" x14ac:dyDescent="0.2">
      <c r="B31" s="3" t="s">
        <v>554</v>
      </c>
      <c r="C31" s="152">
        <f t="shared" si="8"/>
        <v>0</v>
      </c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</row>
    <row r="32" spans="2:33" x14ac:dyDescent="0.2">
      <c r="B32" s="3" t="s">
        <v>559</v>
      </c>
      <c r="C32" s="152">
        <f t="shared" si="8"/>
        <v>0</v>
      </c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</row>
    <row r="33" spans="2:33" x14ac:dyDescent="0.2">
      <c r="B33" s="3" t="s">
        <v>560</v>
      </c>
      <c r="C33" s="152">
        <f t="shared" ref="C33" si="9">SUM(D33:AG33)</f>
        <v>0</v>
      </c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</row>
    <row r="34" spans="2:33" x14ac:dyDescent="0.2">
      <c r="B34" s="3" t="s">
        <v>555</v>
      </c>
      <c r="C34" s="152">
        <f t="shared" ref="C34:C36" si="10">SUM(D34:AG34)</f>
        <v>0</v>
      </c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</row>
    <row r="35" spans="2:33" x14ac:dyDescent="0.2">
      <c r="B35" s="3" t="s">
        <v>556</v>
      </c>
      <c r="C35" s="152">
        <f t="shared" si="10"/>
        <v>0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</row>
    <row r="36" spans="2:33" x14ac:dyDescent="0.2">
      <c r="B36" s="35" t="s">
        <v>557</v>
      </c>
      <c r="C36" s="152">
        <f t="shared" si="10"/>
        <v>0</v>
      </c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</row>
    <row r="37" spans="2:33" x14ac:dyDescent="0.2">
      <c r="B37" s="35" t="s">
        <v>558</v>
      </c>
      <c r="C37" s="152">
        <f t="shared" ref="C37" si="11">SUM(D37:AG37)</f>
        <v>0</v>
      </c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</row>
    <row r="40" spans="2:33" x14ac:dyDescent="0.2">
      <c r="B40" s="3"/>
      <c r="C40" s="3"/>
      <c r="D40" s="3" t="s">
        <v>10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2:33" x14ac:dyDescent="0.2">
      <c r="B41" s="4" t="s">
        <v>539</v>
      </c>
      <c r="C41" s="4"/>
      <c r="D41" s="3">
        <v>1</v>
      </c>
      <c r="E41" s="3">
        <v>2</v>
      </c>
      <c r="F41" s="3">
        <v>3</v>
      </c>
      <c r="G41" s="3">
        <v>4</v>
      </c>
      <c r="H41" s="3">
        <v>5</v>
      </c>
      <c r="I41" s="3">
        <v>6</v>
      </c>
      <c r="J41" s="3">
        <v>7</v>
      </c>
      <c r="K41" s="3">
        <v>8</v>
      </c>
      <c r="L41" s="3">
        <v>9</v>
      </c>
      <c r="M41" s="3">
        <v>10</v>
      </c>
      <c r="N41" s="3">
        <v>11</v>
      </c>
      <c r="O41" s="3">
        <v>12</v>
      </c>
      <c r="P41" s="3">
        <v>13</v>
      </c>
      <c r="Q41" s="3">
        <v>14</v>
      </c>
      <c r="R41" s="3">
        <v>15</v>
      </c>
      <c r="S41" s="3">
        <v>16</v>
      </c>
      <c r="T41" s="3">
        <v>17</v>
      </c>
      <c r="U41" s="3">
        <v>18</v>
      </c>
      <c r="V41" s="3">
        <v>19</v>
      </c>
      <c r="W41" s="3">
        <v>20</v>
      </c>
      <c r="X41" s="3">
        <v>21</v>
      </c>
      <c r="Y41" s="3">
        <v>22</v>
      </c>
      <c r="Z41" s="3">
        <v>23</v>
      </c>
      <c r="AA41" s="3">
        <v>24</v>
      </c>
      <c r="AB41" s="3">
        <v>25</v>
      </c>
      <c r="AC41" s="3">
        <v>26</v>
      </c>
      <c r="AD41" s="3">
        <v>27</v>
      </c>
      <c r="AE41" s="3">
        <v>28</v>
      </c>
      <c r="AF41" s="3">
        <v>29</v>
      </c>
      <c r="AG41" s="3">
        <v>30</v>
      </c>
    </row>
    <row r="42" spans="2:33" x14ac:dyDescent="0.2">
      <c r="B42" s="6" t="s">
        <v>82</v>
      </c>
      <c r="C42" s="6" t="s">
        <v>9</v>
      </c>
      <c r="D42" s="20">
        <f>D4</f>
        <v>2024</v>
      </c>
      <c r="E42" s="20">
        <f t="shared" ref="E42:AG42" si="12">E4</f>
        <v>2025</v>
      </c>
      <c r="F42" s="20">
        <f t="shared" si="12"/>
        <v>2026</v>
      </c>
      <c r="G42" s="20">
        <f t="shared" si="12"/>
        <v>2027</v>
      </c>
      <c r="H42" s="20">
        <f t="shared" si="12"/>
        <v>2028</v>
      </c>
      <c r="I42" s="20">
        <f t="shared" si="12"/>
        <v>2029</v>
      </c>
      <c r="J42" s="20">
        <f t="shared" si="12"/>
        <v>2030</v>
      </c>
      <c r="K42" s="20">
        <f t="shared" si="12"/>
        <v>2031</v>
      </c>
      <c r="L42" s="20">
        <f t="shared" si="12"/>
        <v>2032</v>
      </c>
      <c r="M42" s="20">
        <f t="shared" si="12"/>
        <v>2033</v>
      </c>
      <c r="N42" s="20">
        <f t="shared" si="12"/>
        <v>2034</v>
      </c>
      <c r="O42" s="20">
        <f t="shared" si="12"/>
        <v>2035</v>
      </c>
      <c r="P42" s="20">
        <f t="shared" si="12"/>
        <v>2036</v>
      </c>
      <c r="Q42" s="20">
        <f t="shared" si="12"/>
        <v>2037</v>
      </c>
      <c r="R42" s="20">
        <f t="shared" si="12"/>
        <v>2038</v>
      </c>
      <c r="S42" s="20">
        <f t="shared" si="12"/>
        <v>2039</v>
      </c>
      <c r="T42" s="20">
        <f t="shared" si="12"/>
        <v>2040</v>
      </c>
      <c r="U42" s="20">
        <f t="shared" si="12"/>
        <v>2041</v>
      </c>
      <c r="V42" s="20">
        <f t="shared" si="12"/>
        <v>2042</v>
      </c>
      <c r="W42" s="20">
        <f t="shared" si="12"/>
        <v>2043</v>
      </c>
      <c r="X42" s="20">
        <f t="shared" si="12"/>
        <v>2044</v>
      </c>
      <c r="Y42" s="20">
        <f t="shared" si="12"/>
        <v>2045</v>
      </c>
      <c r="Z42" s="20">
        <f t="shared" si="12"/>
        <v>2046</v>
      </c>
      <c r="AA42" s="20">
        <f t="shared" si="12"/>
        <v>2047</v>
      </c>
      <c r="AB42" s="20">
        <f t="shared" si="12"/>
        <v>2048</v>
      </c>
      <c r="AC42" s="20">
        <f t="shared" si="12"/>
        <v>2049</v>
      </c>
      <c r="AD42" s="20">
        <f t="shared" si="12"/>
        <v>2050</v>
      </c>
      <c r="AE42" s="20">
        <f t="shared" si="12"/>
        <v>2051</v>
      </c>
      <c r="AF42" s="20">
        <f t="shared" si="12"/>
        <v>2052</v>
      </c>
      <c r="AG42" s="20">
        <f t="shared" si="12"/>
        <v>2053</v>
      </c>
    </row>
    <row r="43" spans="2:33" x14ac:dyDescent="0.2">
      <c r="B43" s="3" t="s">
        <v>547</v>
      </c>
      <c r="C43" s="152">
        <f t="shared" ref="C43:C48" si="13">SUM(D43:AG43)</f>
        <v>0</v>
      </c>
      <c r="D43" s="152">
        <f t="shared" ref="D43:AG43" si="14">D5-D24</f>
        <v>0</v>
      </c>
      <c r="E43" s="152">
        <f t="shared" si="14"/>
        <v>0</v>
      </c>
      <c r="F43" s="152">
        <f t="shared" si="14"/>
        <v>0</v>
      </c>
      <c r="G43" s="152">
        <f t="shared" si="14"/>
        <v>0</v>
      </c>
      <c r="H43" s="152">
        <f t="shared" si="14"/>
        <v>0</v>
      </c>
      <c r="I43" s="152">
        <f t="shared" si="14"/>
        <v>0</v>
      </c>
      <c r="J43" s="152">
        <f t="shared" si="14"/>
        <v>0</v>
      </c>
      <c r="K43" s="152">
        <f t="shared" si="14"/>
        <v>0</v>
      </c>
      <c r="L43" s="152">
        <f t="shared" si="14"/>
        <v>0</v>
      </c>
      <c r="M43" s="152">
        <f t="shared" si="14"/>
        <v>0</v>
      </c>
      <c r="N43" s="152">
        <f t="shared" si="14"/>
        <v>0</v>
      </c>
      <c r="O43" s="152">
        <f t="shared" si="14"/>
        <v>0</v>
      </c>
      <c r="P43" s="152">
        <f t="shared" si="14"/>
        <v>0</v>
      </c>
      <c r="Q43" s="152">
        <f t="shared" si="14"/>
        <v>0</v>
      </c>
      <c r="R43" s="152">
        <f t="shared" si="14"/>
        <v>0</v>
      </c>
      <c r="S43" s="152">
        <f t="shared" si="14"/>
        <v>0</v>
      </c>
      <c r="T43" s="152">
        <f t="shared" si="14"/>
        <v>0</v>
      </c>
      <c r="U43" s="152">
        <f t="shared" si="14"/>
        <v>0</v>
      </c>
      <c r="V43" s="152">
        <f t="shared" si="14"/>
        <v>0</v>
      </c>
      <c r="W43" s="152">
        <f t="shared" si="14"/>
        <v>0</v>
      </c>
      <c r="X43" s="152">
        <f t="shared" si="14"/>
        <v>0</v>
      </c>
      <c r="Y43" s="152">
        <f t="shared" si="14"/>
        <v>0</v>
      </c>
      <c r="Z43" s="152">
        <f t="shared" si="14"/>
        <v>0</v>
      </c>
      <c r="AA43" s="152">
        <f t="shared" si="14"/>
        <v>0</v>
      </c>
      <c r="AB43" s="152">
        <f t="shared" si="14"/>
        <v>0</v>
      </c>
      <c r="AC43" s="152">
        <f t="shared" si="14"/>
        <v>0</v>
      </c>
      <c r="AD43" s="152">
        <f t="shared" si="14"/>
        <v>0</v>
      </c>
      <c r="AE43" s="152">
        <f t="shared" si="14"/>
        <v>0</v>
      </c>
      <c r="AF43" s="152">
        <f t="shared" si="14"/>
        <v>0</v>
      </c>
      <c r="AG43" s="152">
        <f t="shared" si="14"/>
        <v>0</v>
      </c>
    </row>
    <row r="44" spans="2:33" x14ac:dyDescent="0.2">
      <c r="B44" s="3" t="s">
        <v>548</v>
      </c>
      <c r="C44" s="152">
        <f t="shared" si="13"/>
        <v>0</v>
      </c>
      <c r="D44" s="152">
        <f t="shared" ref="D44:AG44" si="15">D6-D25</f>
        <v>0</v>
      </c>
      <c r="E44" s="152">
        <f t="shared" si="15"/>
        <v>0</v>
      </c>
      <c r="F44" s="152">
        <f t="shared" si="15"/>
        <v>0</v>
      </c>
      <c r="G44" s="152">
        <f t="shared" si="15"/>
        <v>0</v>
      </c>
      <c r="H44" s="152">
        <f t="shared" si="15"/>
        <v>0</v>
      </c>
      <c r="I44" s="152">
        <f t="shared" si="15"/>
        <v>0</v>
      </c>
      <c r="J44" s="152">
        <f t="shared" si="15"/>
        <v>0</v>
      </c>
      <c r="K44" s="152">
        <f t="shared" si="15"/>
        <v>0</v>
      </c>
      <c r="L44" s="152">
        <f t="shared" si="15"/>
        <v>0</v>
      </c>
      <c r="M44" s="152">
        <f t="shared" si="15"/>
        <v>0</v>
      </c>
      <c r="N44" s="152">
        <f t="shared" si="15"/>
        <v>0</v>
      </c>
      <c r="O44" s="152">
        <f t="shared" si="15"/>
        <v>0</v>
      </c>
      <c r="P44" s="152">
        <f t="shared" si="15"/>
        <v>0</v>
      </c>
      <c r="Q44" s="152">
        <f t="shared" si="15"/>
        <v>0</v>
      </c>
      <c r="R44" s="152">
        <f t="shared" si="15"/>
        <v>0</v>
      </c>
      <c r="S44" s="152">
        <f t="shared" si="15"/>
        <v>0</v>
      </c>
      <c r="T44" s="152">
        <f t="shared" si="15"/>
        <v>0</v>
      </c>
      <c r="U44" s="152">
        <f t="shared" si="15"/>
        <v>0</v>
      </c>
      <c r="V44" s="152">
        <f t="shared" si="15"/>
        <v>0</v>
      </c>
      <c r="W44" s="152">
        <f t="shared" si="15"/>
        <v>0</v>
      </c>
      <c r="X44" s="152">
        <f t="shared" si="15"/>
        <v>0</v>
      </c>
      <c r="Y44" s="152">
        <f t="shared" si="15"/>
        <v>0</v>
      </c>
      <c r="Z44" s="152">
        <f t="shared" si="15"/>
        <v>0</v>
      </c>
      <c r="AA44" s="152">
        <f t="shared" si="15"/>
        <v>0</v>
      </c>
      <c r="AB44" s="152">
        <f t="shared" si="15"/>
        <v>0</v>
      </c>
      <c r="AC44" s="152">
        <f t="shared" si="15"/>
        <v>0</v>
      </c>
      <c r="AD44" s="152">
        <f t="shared" si="15"/>
        <v>0</v>
      </c>
      <c r="AE44" s="152">
        <f t="shared" si="15"/>
        <v>0</v>
      </c>
      <c r="AF44" s="152">
        <f t="shared" si="15"/>
        <v>0</v>
      </c>
      <c r="AG44" s="152">
        <f t="shared" si="15"/>
        <v>0</v>
      </c>
    </row>
    <row r="45" spans="2:33" x14ac:dyDescent="0.2">
      <c r="B45" s="3" t="s">
        <v>549</v>
      </c>
      <c r="C45" s="152">
        <f t="shared" si="13"/>
        <v>0</v>
      </c>
      <c r="D45" s="152">
        <f t="shared" ref="D45:AG45" si="16">D7-D26</f>
        <v>0</v>
      </c>
      <c r="E45" s="152">
        <f t="shared" si="16"/>
        <v>0</v>
      </c>
      <c r="F45" s="152">
        <f t="shared" si="16"/>
        <v>0</v>
      </c>
      <c r="G45" s="152">
        <f t="shared" si="16"/>
        <v>0</v>
      </c>
      <c r="H45" s="152">
        <f t="shared" si="16"/>
        <v>0</v>
      </c>
      <c r="I45" s="152">
        <f t="shared" si="16"/>
        <v>0</v>
      </c>
      <c r="J45" s="152">
        <f t="shared" si="16"/>
        <v>0</v>
      </c>
      <c r="K45" s="152">
        <f t="shared" si="16"/>
        <v>0</v>
      </c>
      <c r="L45" s="152">
        <f t="shared" si="16"/>
        <v>0</v>
      </c>
      <c r="M45" s="152">
        <f t="shared" si="16"/>
        <v>0</v>
      </c>
      <c r="N45" s="152">
        <f t="shared" si="16"/>
        <v>0</v>
      </c>
      <c r="O45" s="152">
        <f t="shared" si="16"/>
        <v>0</v>
      </c>
      <c r="P45" s="152">
        <f t="shared" si="16"/>
        <v>0</v>
      </c>
      <c r="Q45" s="152">
        <f t="shared" si="16"/>
        <v>0</v>
      </c>
      <c r="R45" s="152">
        <f t="shared" si="16"/>
        <v>0</v>
      </c>
      <c r="S45" s="152">
        <f t="shared" si="16"/>
        <v>0</v>
      </c>
      <c r="T45" s="152">
        <f t="shared" si="16"/>
        <v>0</v>
      </c>
      <c r="U45" s="152">
        <f t="shared" si="16"/>
        <v>0</v>
      </c>
      <c r="V45" s="152">
        <f t="shared" si="16"/>
        <v>0</v>
      </c>
      <c r="W45" s="152">
        <f t="shared" si="16"/>
        <v>0</v>
      </c>
      <c r="X45" s="152">
        <f t="shared" si="16"/>
        <v>0</v>
      </c>
      <c r="Y45" s="152">
        <f t="shared" si="16"/>
        <v>0</v>
      </c>
      <c r="Z45" s="152">
        <f t="shared" si="16"/>
        <v>0</v>
      </c>
      <c r="AA45" s="152">
        <f t="shared" si="16"/>
        <v>0</v>
      </c>
      <c r="AB45" s="152">
        <f t="shared" si="16"/>
        <v>0</v>
      </c>
      <c r="AC45" s="152">
        <f t="shared" si="16"/>
        <v>0</v>
      </c>
      <c r="AD45" s="152">
        <f t="shared" si="16"/>
        <v>0</v>
      </c>
      <c r="AE45" s="152">
        <f t="shared" si="16"/>
        <v>0</v>
      </c>
      <c r="AF45" s="152">
        <f t="shared" si="16"/>
        <v>0</v>
      </c>
      <c r="AG45" s="152">
        <f t="shared" si="16"/>
        <v>0</v>
      </c>
    </row>
    <row r="46" spans="2:33" x14ac:dyDescent="0.2">
      <c r="B46" s="3" t="s">
        <v>550</v>
      </c>
      <c r="C46" s="152">
        <f t="shared" si="13"/>
        <v>0</v>
      </c>
      <c r="D46" s="152">
        <f t="shared" ref="D46:AG46" si="17">D8-D27</f>
        <v>0</v>
      </c>
      <c r="E46" s="152">
        <f t="shared" si="17"/>
        <v>0</v>
      </c>
      <c r="F46" s="152">
        <f t="shared" si="17"/>
        <v>0</v>
      </c>
      <c r="G46" s="152">
        <f t="shared" si="17"/>
        <v>0</v>
      </c>
      <c r="H46" s="152">
        <f t="shared" si="17"/>
        <v>0</v>
      </c>
      <c r="I46" s="152">
        <f t="shared" si="17"/>
        <v>0</v>
      </c>
      <c r="J46" s="152">
        <f t="shared" si="17"/>
        <v>0</v>
      </c>
      <c r="K46" s="152">
        <f t="shared" si="17"/>
        <v>0</v>
      </c>
      <c r="L46" s="152">
        <f t="shared" si="17"/>
        <v>0</v>
      </c>
      <c r="M46" s="152">
        <f t="shared" si="17"/>
        <v>0</v>
      </c>
      <c r="N46" s="152">
        <f t="shared" si="17"/>
        <v>0</v>
      </c>
      <c r="O46" s="152">
        <f t="shared" si="17"/>
        <v>0</v>
      </c>
      <c r="P46" s="152">
        <f t="shared" si="17"/>
        <v>0</v>
      </c>
      <c r="Q46" s="152">
        <f t="shared" si="17"/>
        <v>0</v>
      </c>
      <c r="R46" s="152">
        <f t="shared" si="17"/>
        <v>0</v>
      </c>
      <c r="S46" s="152">
        <f t="shared" si="17"/>
        <v>0</v>
      </c>
      <c r="T46" s="152">
        <f t="shared" si="17"/>
        <v>0</v>
      </c>
      <c r="U46" s="152">
        <f t="shared" si="17"/>
        <v>0</v>
      </c>
      <c r="V46" s="152">
        <f t="shared" si="17"/>
        <v>0</v>
      </c>
      <c r="W46" s="152">
        <f t="shared" si="17"/>
        <v>0</v>
      </c>
      <c r="X46" s="152">
        <f t="shared" si="17"/>
        <v>0</v>
      </c>
      <c r="Y46" s="152">
        <f t="shared" si="17"/>
        <v>0</v>
      </c>
      <c r="Z46" s="152">
        <f t="shared" si="17"/>
        <v>0</v>
      </c>
      <c r="AA46" s="152">
        <f t="shared" si="17"/>
        <v>0</v>
      </c>
      <c r="AB46" s="152">
        <f t="shared" si="17"/>
        <v>0</v>
      </c>
      <c r="AC46" s="152">
        <f t="shared" si="17"/>
        <v>0</v>
      </c>
      <c r="AD46" s="152">
        <f t="shared" si="17"/>
        <v>0</v>
      </c>
      <c r="AE46" s="152">
        <f t="shared" si="17"/>
        <v>0</v>
      </c>
      <c r="AF46" s="152">
        <f t="shared" si="17"/>
        <v>0</v>
      </c>
      <c r="AG46" s="152">
        <f t="shared" si="17"/>
        <v>0</v>
      </c>
    </row>
    <row r="47" spans="2:33" x14ac:dyDescent="0.2">
      <c r="B47" s="3" t="s">
        <v>551</v>
      </c>
      <c r="C47" s="152">
        <f t="shared" si="13"/>
        <v>0</v>
      </c>
      <c r="D47" s="152">
        <f t="shared" ref="D47:AG47" si="18">D9-D28</f>
        <v>0</v>
      </c>
      <c r="E47" s="152">
        <f t="shared" si="18"/>
        <v>0</v>
      </c>
      <c r="F47" s="152">
        <f t="shared" si="18"/>
        <v>0</v>
      </c>
      <c r="G47" s="152">
        <f t="shared" si="18"/>
        <v>0</v>
      </c>
      <c r="H47" s="152">
        <f t="shared" si="18"/>
        <v>0</v>
      </c>
      <c r="I47" s="152">
        <f t="shared" si="18"/>
        <v>0</v>
      </c>
      <c r="J47" s="152">
        <f t="shared" si="18"/>
        <v>0</v>
      </c>
      <c r="K47" s="152">
        <f t="shared" si="18"/>
        <v>0</v>
      </c>
      <c r="L47" s="152">
        <f t="shared" si="18"/>
        <v>0</v>
      </c>
      <c r="M47" s="152">
        <f t="shared" si="18"/>
        <v>0</v>
      </c>
      <c r="N47" s="152">
        <f t="shared" si="18"/>
        <v>0</v>
      </c>
      <c r="O47" s="152">
        <f t="shared" si="18"/>
        <v>0</v>
      </c>
      <c r="P47" s="152">
        <f t="shared" si="18"/>
        <v>0</v>
      </c>
      <c r="Q47" s="152">
        <f t="shared" si="18"/>
        <v>0</v>
      </c>
      <c r="R47" s="152">
        <f t="shared" si="18"/>
        <v>0</v>
      </c>
      <c r="S47" s="152">
        <f t="shared" si="18"/>
        <v>0</v>
      </c>
      <c r="T47" s="152">
        <f t="shared" si="18"/>
        <v>0</v>
      </c>
      <c r="U47" s="152">
        <f t="shared" si="18"/>
        <v>0</v>
      </c>
      <c r="V47" s="152">
        <f t="shared" si="18"/>
        <v>0</v>
      </c>
      <c r="W47" s="152">
        <f t="shared" si="18"/>
        <v>0</v>
      </c>
      <c r="X47" s="152">
        <f t="shared" si="18"/>
        <v>0</v>
      </c>
      <c r="Y47" s="152">
        <f t="shared" si="18"/>
        <v>0</v>
      </c>
      <c r="Z47" s="152">
        <f t="shared" si="18"/>
        <v>0</v>
      </c>
      <c r="AA47" s="152">
        <f t="shared" si="18"/>
        <v>0</v>
      </c>
      <c r="AB47" s="152">
        <f t="shared" si="18"/>
        <v>0</v>
      </c>
      <c r="AC47" s="152">
        <f t="shared" si="18"/>
        <v>0</v>
      </c>
      <c r="AD47" s="152">
        <f t="shared" si="18"/>
        <v>0</v>
      </c>
      <c r="AE47" s="152">
        <f t="shared" si="18"/>
        <v>0</v>
      </c>
      <c r="AF47" s="152">
        <f t="shared" si="18"/>
        <v>0</v>
      </c>
      <c r="AG47" s="152">
        <f t="shared" si="18"/>
        <v>0</v>
      </c>
    </row>
    <row r="48" spans="2:33" x14ac:dyDescent="0.2">
      <c r="B48" s="3" t="s">
        <v>552</v>
      </c>
      <c r="C48" s="152">
        <f t="shared" si="13"/>
        <v>0</v>
      </c>
      <c r="D48" s="152">
        <f t="shared" ref="D48:AG48" si="19">D10-D29</f>
        <v>0</v>
      </c>
      <c r="E48" s="152">
        <f t="shared" si="19"/>
        <v>0</v>
      </c>
      <c r="F48" s="152">
        <f t="shared" si="19"/>
        <v>0</v>
      </c>
      <c r="G48" s="152">
        <f t="shared" si="19"/>
        <v>0</v>
      </c>
      <c r="H48" s="152">
        <f t="shared" si="19"/>
        <v>0</v>
      </c>
      <c r="I48" s="152">
        <f t="shared" si="19"/>
        <v>0</v>
      </c>
      <c r="J48" s="152">
        <f t="shared" si="19"/>
        <v>0</v>
      </c>
      <c r="K48" s="152">
        <f t="shared" si="19"/>
        <v>0</v>
      </c>
      <c r="L48" s="152">
        <f t="shared" si="19"/>
        <v>0</v>
      </c>
      <c r="M48" s="152">
        <f t="shared" si="19"/>
        <v>0</v>
      </c>
      <c r="N48" s="152">
        <f t="shared" si="19"/>
        <v>0</v>
      </c>
      <c r="O48" s="152">
        <f t="shared" si="19"/>
        <v>0</v>
      </c>
      <c r="P48" s="152">
        <f t="shared" si="19"/>
        <v>0</v>
      </c>
      <c r="Q48" s="152">
        <f t="shared" si="19"/>
        <v>0</v>
      </c>
      <c r="R48" s="152">
        <f t="shared" si="19"/>
        <v>0</v>
      </c>
      <c r="S48" s="152">
        <f t="shared" si="19"/>
        <v>0</v>
      </c>
      <c r="T48" s="152">
        <f t="shared" si="19"/>
        <v>0</v>
      </c>
      <c r="U48" s="152">
        <f t="shared" si="19"/>
        <v>0</v>
      </c>
      <c r="V48" s="152">
        <f t="shared" si="19"/>
        <v>0</v>
      </c>
      <c r="W48" s="152">
        <f t="shared" si="19"/>
        <v>0</v>
      </c>
      <c r="X48" s="152">
        <f t="shared" si="19"/>
        <v>0</v>
      </c>
      <c r="Y48" s="152">
        <f t="shared" si="19"/>
        <v>0</v>
      </c>
      <c r="Z48" s="152">
        <f t="shared" si="19"/>
        <v>0</v>
      </c>
      <c r="AA48" s="152">
        <f t="shared" si="19"/>
        <v>0</v>
      </c>
      <c r="AB48" s="152">
        <f t="shared" si="19"/>
        <v>0</v>
      </c>
      <c r="AC48" s="152">
        <f t="shared" si="19"/>
        <v>0</v>
      </c>
      <c r="AD48" s="152">
        <f t="shared" si="19"/>
        <v>0</v>
      </c>
      <c r="AE48" s="152">
        <f t="shared" si="19"/>
        <v>0</v>
      </c>
      <c r="AF48" s="152">
        <f t="shared" si="19"/>
        <v>0</v>
      </c>
      <c r="AG48" s="152">
        <f t="shared" si="19"/>
        <v>0</v>
      </c>
    </row>
    <row r="49" spans="2:33" x14ac:dyDescent="0.2">
      <c r="B49" s="3" t="s">
        <v>553</v>
      </c>
      <c r="C49" s="152">
        <f t="shared" ref="C49:C51" si="20">SUM(D49:AG49)</f>
        <v>0</v>
      </c>
      <c r="D49" s="152">
        <f t="shared" ref="D49:AG49" si="21">D11-D30</f>
        <v>0</v>
      </c>
      <c r="E49" s="152">
        <f t="shared" si="21"/>
        <v>0</v>
      </c>
      <c r="F49" s="152">
        <f t="shared" si="21"/>
        <v>0</v>
      </c>
      <c r="G49" s="152">
        <f t="shared" si="21"/>
        <v>0</v>
      </c>
      <c r="H49" s="152">
        <f t="shared" si="21"/>
        <v>0</v>
      </c>
      <c r="I49" s="152">
        <f t="shared" si="21"/>
        <v>0</v>
      </c>
      <c r="J49" s="152">
        <f t="shared" si="21"/>
        <v>0</v>
      </c>
      <c r="K49" s="152">
        <f t="shared" si="21"/>
        <v>0</v>
      </c>
      <c r="L49" s="152">
        <f t="shared" si="21"/>
        <v>0</v>
      </c>
      <c r="M49" s="152">
        <f t="shared" si="21"/>
        <v>0</v>
      </c>
      <c r="N49" s="152">
        <f t="shared" si="21"/>
        <v>0</v>
      </c>
      <c r="O49" s="152">
        <f t="shared" si="21"/>
        <v>0</v>
      </c>
      <c r="P49" s="152">
        <f t="shared" si="21"/>
        <v>0</v>
      </c>
      <c r="Q49" s="152">
        <f t="shared" si="21"/>
        <v>0</v>
      </c>
      <c r="R49" s="152">
        <f t="shared" si="21"/>
        <v>0</v>
      </c>
      <c r="S49" s="152">
        <f t="shared" si="21"/>
        <v>0</v>
      </c>
      <c r="T49" s="152">
        <f t="shared" si="21"/>
        <v>0</v>
      </c>
      <c r="U49" s="152">
        <f t="shared" si="21"/>
        <v>0</v>
      </c>
      <c r="V49" s="152">
        <f t="shared" si="21"/>
        <v>0</v>
      </c>
      <c r="W49" s="152">
        <f t="shared" si="21"/>
        <v>0</v>
      </c>
      <c r="X49" s="152">
        <f t="shared" si="21"/>
        <v>0</v>
      </c>
      <c r="Y49" s="152">
        <f t="shared" si="21"/>
        <v>0</v>
      </c>
      <c r="Z49" s="152">
        <f t="shared" si="21"/>
        <v>0</v>
      </c>
      <c r="AA49" s="152">
        <f t="shared" si="21"/>
        <v>0</v>
      </c>
      <c r="AB49" s="152">
        <f t="shared" si="21"/>
        <v>0</v>
      </c>
      <c r="AC49" s="152">
        <f t="shared" si="21"/>
        <v>0</v>
      </c>
      <c r="AD49" s="152">
        <f t="shared" si="21"/>
        <v>0</v>
      </c>
      <c r="AE49" s="152">
        <f t="shared" si="21"/>
        <v>0</v>
      </c>
      <c r="AF49" s="152">
        <f t="shared" si="21"/>
        <v>0</v>
      </c>
      <c r="AG49" s="152">
        <f t="shared" si="21"/>
        <v>0</v>
      </c>
    </row>
    <row r="50" spans="2:33" x14ac:dyDescent="0.2">
      <c r="B50" s="3" t="s">
        <v>554</v>
      </c>
      <c r="C50" s="152">
        <f t="shared" si="20"/>
        <v>0</v>
      </c>
      <c r="D50" s="152">
        <f t="shared" ref="D50:AG50" si="22">D12-D31</f>
        <v>0</v>
      </c>
      <c r="E50" s="152">
        <f t="shared" si="22"/>
        <v>0</v>
      </c>
      <c r="F50" s="152">
        <f t="shared" si="22"/>
        <v>0</v>
      </c>
      <c r="G50" s="152">
        <f t="shared" si="22"/>
        <v>0</v>
      </c>
      <c r="H50" s="152">
        <f t="shared" si="22"/>
        <v>0</v>
      </c>
      <c r="I50" s="152">
        <f t="shared" si="22"/>
        <v>0</v>
      </c>
      <c r="J50" s="152">
        <f t="shared" si="22"/>
        <v>0</v>
      </c>
      <c r="K50" s="152">
        <f t="shared" si="22"/>
        <v>0</v>
      </c>
      <c r="L50" s="152">
        <f t="shared" si="22"/>
        <v>0</v>
      </c>
      <c r="M50" s="152">
        <f t="shared" si="22"/>
        <v>0</v>
      </c>
      <c r="N50" s="152">
        <f t="shared" si="22"/>
        <v>0</v>
      </c>
      <c r="O50" s="152">
        <f t="shared" si="22"/>
        <v>0</v>
      </c>
      <c r="P50" s="152">
        <f t="shared" si="22"/>
        <v>0</v>
      </c>
      <c r="Q50" s="152">
        <f t="shared" si="22"/>
        <v>0</v>
      </c>
      <c r="R50" s="152">
        <f t="shared" si="22"/>
        <v>0</v>
      </c>
      <c r="S50" s="152">
        <f t="shared" si="22"/>
        <v>0</v>
      </c>
      <c r="T50" s="152">
        <f t="shared" si="22"/>
        <v>0</v>
      </c>
      <c r="U50" s="152">
        <f t="shared" si="22"/>
        <v>0</v>
      </c>
      <c r="V50" s="152">
        <f t="shared" si="22"/>
        <v>0</v>
      </c>
      <c r="W50" s="152">
        <f t="shared" si="22"/>
        <v>0</v>
      </c>
      <c r="X50" s="152">
        <f t="shared" si="22"/>
        <v>0</v>
      </c>
      <c r="Y50" s="152">
        <f t="shared" si="22"/>
        <v>0</v>
      </c>
      <c r="Z50" s="152">
        <f t="shared" si="22"/>
        <v>0</v>
      </c>
      <c r="AA50" s="152">
        <f t="shared" si="22"/>
        <v>0</v>
      </c>
      <c r="AB50" s="152">
        <f t="shared" si="22"/>
        <v>0</v>
      </c>
      <c r="AC50" s="152">
        <f t="shared" si="22"/>
        <v>0</v>
      </c>
      <c r="AD50" s="152">
        <f t="shared" si="22"/>
        <v>0</v>
      </c>
      <c r="AE50" s="152">
        <f t="shared" si="22"/>
        <v>0</v>
      </c>
      <c r="AF50" s="152">
        <f t="shared" si="22"/>
        <v>0</v>
      </c>
      <c r="AG50" s="152">
        <f t="shared" si="22"/>
        <v>0</v>
      </c>
    </row>
    <row r="51" spans="2:33" x14ac:dyDescent="0.2">
      <c r="B51" s="3" t="s">
        <v>559</v>
      </c>
      <c r="C51" s="152">
        <f t="shared" si="20"/>
        <v>0</v>
      </c>
      <c r="D51" s="152">
        <f>D13-D32</f>
        <v>0</v>
      </c>
      <c r="E51" s="152">
        <f t="shared" ref="E51:AG52" si="23">E13-E32</f>
        <v>0</v>
      </c>
      <c r="F51" s="152">
        <f t="shared" si="23"/>
        <v>0</v>
      </c>
      <c r="G51" s="152">
        <f t="shared" si="23"/>
        <v>0</v>
      </c>
      <c r="H51" s="152">
        <f t="shared" si="23"/>
        <v>0</v>
      </c>
      <c r="I51" s="152">
        <f t="shared" si="23"/>
        <v>0</v>
      </c>
      <c r="J51" s="152">
        <f t="shared" si="23"/>
        <v>0</v>
      </c>
      <c r="K51" s="152">
        <f t="shared" si="23"/>
        <v>0</v>
      </c>
      <c r="L51" s="152">
        <f>L13-L32</f>
        <v>0</v>
      </c>
      <c r="M51" s="152">
        <f t="shared" si="23"/>
        <v>0</v>
      </c>
      <c r="N51" s="152">
        <f t="shared" si="23"/>
        <v>0</v>
      </c>
      <c r="O51" s="152">
        <f t="shared" si="23"/>
        <v>0</v>
      </c>
      <c r="P51" s="152">
        <f t="shared" si="23"/>
        <v>0</v>
      </c>
      <c r="Q51" s="152">
        <f t="shared" si="23"/>
        <v>0</v>
      </c>
      <c r="R51" s="152">
        <f t="shared" si="23"/>
        <v>0</v>
      </c>
      <c r="S51" s="152">
        <f t="shared" si="23"/>
        <v>0</v>
      </c>
      <c r="T51" s="152">
        <f t="shared" si="23"/>
        <v>0</v>
      </c>
      <c r="U51" s="152">
        <f t="shared" si="23"/>
        <v>0</v>
      </c>
      <c r="V51" s="152">
        <f t="shared" si="23"/>
        <v>0</v>
      </c>
      <c r="W51" s="152">
        <f t="shared" si="23"/>
        <v>0</v>
      </c>
      <c r="X51" s="152">
        <f t="shared" si="23"/>
        <v>0</v>
      </c>
      <c r="Y51" s="152">
        <f t="shared" si="23"/>
        <v>0</v>
      </c>
      <c r="Z51" s="152">
        <f t="shared" si="23"/>
        <v>0</v>
      </c>
      <c r="AA51" s="152">
        <f t="shared" si="23"/>
        <v>0</v>
      </c>
      <c r="AB51" s="152">
        <f t="shared" si="23"/>
        <v>0</v>
      </c>
      <c r="AC51" s="152">
        <f t="shared" si="23"/>
        <v>0</v>
      </c>
      <c r="AD51" s="152">
        <f t="shared" si="23"/>
        <v>0</v>
      </c>
      <c r="AE51" s="152">
        <f t="shared" si="23"/>
        <v>0</v>
      </c>
      <c r="AF51" s="152">
        <f t="shared" si="23"/>
        <v>0</v>
      </c>
      <c r="AG51" s="152">
        <f t="shared" si="23"/>
        <v>0</v>
      </c>
    </row>
    <row r="52" spans="2:33" x14ac:dyDescent="0.2">
      <c r="B52" s="3" t="s">
        <v>560</v>
      </c>
      <c r="C52" s="152">
        <f t="shared" ref="C52" si="24">SUM(D52:AG52)</f>
        <v>0</v>
      </c>
      <c r="D52" s="152">
        <f>D14-D33</f>
        <v>0</v>
      </c>
      <c r="E52" s="152">
        <f t="shared" si="23"/>
        <v>0</v>
      </c>
      <c r="F52" s="152">
        <f t="shared" si="23"/>
        <v>0</v>
      </c>
      <c r="G52" s="152">
        <f t="shared" si="23"/>
        <v>0</v>
      </c>
      <c r="H52" s="152">
        <f t="shared" si="23"/>
        <v>0</v>
      </c>
      <c r="I52" s="152">
        <f t="shared" si="23"/>
        <v>0</v>
      </c>
      <c r="J52" s="152">
        <f t="shared" si="23"/>
        <v>0</v>
      </c>
      <c r="K52" s="152">
        <f t="shared" si="23"/>
        <v>0</v>
      </c>
      <c r="L52" s="152">
        <f>L14-L33</f>
        <v>0</v>
      </c>
      <c r="M52" s="152">
        <f t="shared" si="23"/>
        <v>0</v>
      </c>
      <c r="N52" s="152">
        <f t="shared" si="23"/>
        <v>0</v>
      </c>
      <c r="O52" s="152">
        <f t="shared" si="23"/>
        <v>0</v>
      </c>
      <c r="P52" s="152">
        <f t="shared" si="23"/>
        <v>0</v>
      </c>
      <c r="Q52" s="152">
        <f t="shared" si="23"/>
        <v>0</v>
      </c>
      <c r="R52" s="152">
        <f t="shared" si="23"/>
        <v>0</v>
      </c>
      <c r="S52" s="152">
        <f t="shared" si="23"/>
        <v>0</v>
      </c>
      <c r="T52" s="152">
        <f t="shared" si="23"/>
        <v>0</v>
      </c>
      <c r="U52" s="152">
        <f t="shared" si="23"/>
        <v>0</v>
      </c>
      <c r="V52" s="152">
        <f t="shared" si="23"/>
        <v>0</v>
      </c>
      <c r="W52" s="152">
        <f t="shared" si="23"/>
        <v>0</v>
      </c>
      <c r="X52" s="152">
        <f t="shared" si="23"/>
        <v>0</v>
      </c>
      <c r="Y52" s="152">
        <f t="shared" si="23"/>
        <v>0</v>
      </c>
      <c r="Z52" s="152">
        <f t="shared" si="23"/>
        <v>0</v>
      </c>
      <c r="AA52" s="152">
        <f t="shared" si="23"/>
        <v>0</v>
      </c>
      <c r="AB52" s="152">
        <f t="shared" si="23"/>
        <v>0</v>
      </c>
      <c r="AC52" s="152">
        <f t="shared" si="23"/>
        <v>0</v>
      </c>
      <c r="AD52" s="152">
        <f t="shared" si="23"/>
        <v>0</v>
      </c>
      <c r="AE52" s="152">
        <f t="shared" si="23"/>
        <v>0</v>
      </c>
      <c r="AF52" s="152">
        <f t="shared" si="23"/>
        <v>0</v>
      </c>
      <c r="AG52" s="152">
        <f t="shared" si="23"/>
        <v>0</v>
      </c>
    </row>
    <row r="53" spans="2:33" x14ac:dyDescent="0.2">
      <c r="B53" s="3" t="s">
        <v>555</v>
      </c>
      <c r="C53" s="152">
        <f t="shared" ref="C53:C55" si="25">SUM(D53:AG53)</f>
        <v>0</v>
      </c>
      <c r="D53" s="152">
        <f t="shared" ref="D53:AG53" si="26">D15-D34</f>
        <v>0</v>
      </c>
      <c r="E53" s="152">
        <f t="shared" si="26"/>
        <v>0</v>
      </c>
      <c r="F53" s="152">
        <f t="shared" si="26"/>
        <v>0</v>
      </c>
      <c r="G53" s="152">
        <f t="shared" si="26"/>
        <v>0</v>
      </c>
      <c r="H53" s="152">
        <f t="shared" si="26"/>
        <v>0</v>
      </c>
      <c r="I53" s="152">
        <f t="shared" si="26"/>
        <v>0</v>
      </c>
      <c r="J53" s="152">
        <f t="shared" si="26"/>
        <v>0</v>
      </c>
      <c r="K53" s="152">
        <f t="shared" si="26"/>
        <v>0</v>
      </c>
      <c r="L53" s="152">
        <f t="shared" si="26"/>
        <v>0</v>
      </c>
      <c r="M53" s="152">
        <f t="shared" si="26"/>
        <v>0</v>
      </c>
      <c r="N53" s="152">
        <f t="shared" si="26"/>
        <v>0</v>
      </c>
      <c r="O53" s="152">
        <f t="shared" si="26"/>
        <v>0</v>
      </c>
      <c r="P53" s="152">
        <f t="shared" si="26"/>
        <v>0</v>
      </c>
      <c r="Q53" s="152">
        <f t="shared" si="26"/>
        <v>0</v>
      </c>
      <c r="R53" s="152">
        <f t="shared" si="26"/>
        <v>0</v>
      </c>
      <c r="S53" s="152">
        <f t="shared" si="26"/>
        <v>0</v>
      </c>
      <c r="T53" s="152">
        <f t="shared" si="26"/>
        <v>0</v>
      </c>
      <c r="U53" s="152">
        <f t="shared" si="26"/>
        <v>0</v>
      </c>
      <c r="V53" s="152">
        <f t="shared" si="26"/>
        <v>0</v>
      </c>
      <c r="W53" s="152">
        <f t="shared" si="26"/>
        <v>0</v>
      </c>
      <c r="X53" s="152">
        <f t="shared" si="26"/>
        <v>0</v>
      </c>
      <c r="Y53" s="152">
        <f t="shared" si="26"/>
        <v>0</v>
      </c>
      <c r="Z53" s="152">
        <f t="shared" si="26"/>
        <v>0</v>
      </c>
      <c r="AA53" s="152">
        <f t="shared" si="26"/>
        <v>0</v>
      </c>
      <c r="AB53" s="152">
        <f t="shared" si="26"/>
        <v>0</v>
      </c>
      <c r="AC53" s="152">
        <f t="shared" si="26"/>
        <v>0</v>
      </c>
      <c r="AD53" s="152">
        <f t="shared" si="26"/>
        <v>0</v>
      </c>
      <c r="AE53" s="152">
        <f t="shared" si="26"/>
        <v>0</v>
      </c>
      <c r="AF53" s="152">
        <f t="shared" si="26"/>
        <v>0</v>
      </c>
      <c r="AG53" s="152">
        <f t="shared" si="26"/>
        <v>0</v>
      </c>
    </row>
    <row r="54" spans="2:33" x14ac:dyDescent="0.2">
      <c r="B54" s="3" t="s">
        <v>556</v>
      </c>
      <c r="C54" s="152">
        <f t="shared" si="25"/>
        <v>0</v>
      </c>
      <c r="D54" s="152">
        <f t="shared" ref="D54:AG54" si="27">D16-D35</f>
        <v>0</v>
      </c>
      <c r="E54" s="152">
        <f t="shared" si="27"/>
        <v>0</v>
      </c>
      <c r="F54" s="152">
        <f t="shared" si="27"/>
        <v>0</v>
      </c>
      <c r="G54" s="152">
        <f t="shared" si="27"/>
        <v>0</v>
      </c>
      <c r="H54" s="152">
        <f t="shared" si="27"/>
        <v>0</v>
      </c>
      <c r="I54" s="152">
        <f t="shared" si="27"/>
        <v>0</v>
      </c>
      <c r="J54" s="152">
        <f t="shared" si="27"/>
        <v>0</v>
      </c>
      <c r="K54" s="152">
        <f t="shared" si="27"/>
        <v>0</v>
      </c>
      <c r="L54" s="152">
        <f t="shared" si="27"/>
        <v>0</v>
      </c>
      <c r="M54" s="152">
        <f t="shared" si="27"/>
        <v>0</v>
      </c>
      <c r="N54" s="152">
        <f t="shared" si="27"/>
        <v>0</v>
      </c>
      <c r="O54" s="152">
        <f t="shared" si="27"/>
        <v>0</v>
      </c>
      <c r="P54" s="152">
        <f t="shared" si="27"/>
        <v>0</v>
      </c>
      <c r="Q54" s="152">
        <f t="shared" si="27"/>
        <v>0</v>
      </c>
      <c r="R54" s="152">
        <f t="shared" si="27"/>
        <v>0</v>
      </c>
      <c r="S54" s="152">
        <f t="shared" si="27"/>
        <v>0</v>
      </c>
      <c r="T54" s="152">
        <f t="shared" si="27"/>
        <v>0</v>
      </c>
      <c r="U54" s="152">
        <f t="shared" si="27"/>
        <v>0</v>
      </c>
      <c r="V54" s="152">
        <f t="shared" si="27"/>
        <v>0</v>
      </c>
      <c r="W54" s="152">
        <f t="shared" si="27"/>
        <v>0</v>
      </c>
      <c r="X54" s="152">
        <f t="shared" si="27"/>
        <v>0</v>
      </c>
      <c r="Y54" s="152">
        <f t="shared" si="27"/>
        <v>0</v>
      </c>
      <c r="Z54" s="152">
        <f t="shared" si="27"/>
        <v>0</v>
      </c>
      <c r="AA54" s="152">
        <f t="shared" si="27"/>
        <v>0</v>
      </c>
      <c r="AB54" s="152">
        <f t="shared" si="27"/>
        <v>0</v>
      </c>
      <c r="AC54" s="152">
        <f t="shared" si="27"/>
        <v>0</v>
      </c>
      <c r="AD54" s="152">
        <f t="shared" si="27"/>
        <v>0</v>
      </c>
      <c r="AE54" s="152">
        <f t="shared" si="27"/>
        <v>0</v>
      </c>
      <c r="AF54" s="152">
        <f t="shared" si="27"/>
        <v>0</v>
      </c>
      <c r="AG54" s="152">
        <f t="shared" si="27"/>
        <v>0</v>
      </c>
    </row>
    <row r="55" spans="2:33" x14ac:dyDescent="0.2">
      <c r="B55" s="35" t="s">
        <v>557</v>
      </c>
      <c r="C55" s="152">
        <f t="shared" si="25"/>
        <v>0</v>
      </c>
      <c r="D55" s="152">
        <f t="shared" ref="D55:AG55" si="28">D17-D36</f>
        <v>0</v>
      </c>
      <c r="E55" s="152">
        <f t="shared" si="28"/>
        <v>0</v>
      </c>
      <c r="F55" s="152">
        <f t="shared" si="28"/>
        <v>0</v>
      </c>
      <c r="G55" s="152">
        <f t="shared" si="28"/>
        <v>0</v>
      </c>
      <c r="H55" s="152">
        <f t="shared" si="28"/>
        <v>0</v>
      </c>
      <c r="I55" s="152">
        <f t="shared" si="28"/>
        <v>0</v>
      </c>
      <c r="J55" s="152">
        <f t="shared" si="28"/>
        <v>0</v>
      </c>
      <c r="K55" s="152">
        <f t="shared" si="28"/>
        <v>0</v>
      </c>
      <c r="L55" s="152">
        <f t="shared" si="28"/>
        <v>0</v>
      </c>
      <c r="M55" s="152">
        <f t="shared" si="28"/>
        <v>0</v>
      </c>
      <c r="N55" s="152">
        <f t="shared" si="28"/>
        <v>0</v>
      </c>
      <c r="O55" s="152">
        <f t="shared" si="28"/>
        <v>0</v>
      </c>
      <c r="P55" s="152">
        <f t="shared" si="28"/>
        <v>0</v>
      </c>
      <c r="Q55" s="152">
        <f t="shared" si="28"/>
        <v>0</v>
      </c>
      <c r="R55" s="152">
        <f t="shared" si="28"/>
        <v>0</v>
      </c>
      <c r="S55" s="152">
        <f t="shared" si="28"/>
        <v>0</v>
      </c>
      <c r="T55" s="152">
        <f t="shared" si="28"/>
        <v>0</v>
      </c>
      <c r="U55" s="152">
        <f t="shared" si="28"/>
        <v>0</v>
      </c>
      <c r="V55" s="152">
        <f t="shared" si="28"/>
        <v>0</v>
      </c>
      <c r="W55" s="152">
        <f t="shared" si="28"/>
        <v>0</v>
      </c>
      <c r="X55" s="152">
        <f t="shared" si="28"/>
        <v>0</v>
      </c>
      <c r="Y55" s="152">
        <f t="shared" si="28"/>
        <v>0</v>
      </c>
      <c r="Z55" s="152">
        <f t="shared" si="28"/>
        <v>0</v>
      </c>
      <c r="AA55" s="152">
        <f t="shared" si="28"/>
        <v>0</v>
      </c>
      <c r="AB55" s="152">
        <f t="shared" si="28"/>
        <v>0</v>
      </c>
      <c r="AC55" s="152">
        <f t="shared" si="28"/>
        <v>0</v>
      </c>
      <c r="AD55" s="152">
        <f t="shared" si="28"/>
        <v>0</v>
      </c>
      <c r="AE55" s="152">
        <f t="shared" si="28"/>
        <v>0</v>
      </c>
      <c r="AF55" s="152">
        <f t="shared" si="28"/>
        <v>0</v>
      </c>
      <c r="AG55" s="152">
        <f t="shared" si="28"/>
        <v>0</v>
      </c>
    </row>
    <row r="56" spans="2:33" x14ac:dyDescent="0.2">
      <c r="B56" s="35" t="s">
        <v>558</v>
      </c>
      <c r="C56" s="152">
        <f t="shared" ref="C56" si="29">SUM(D56:AG56)</f>
        <v>0</v>
      </c>
      <c r="D56" s="152">
        <f t="shared" ref="D56:AG56" si="30">D18-D37</f>
        <v>0</v>
      </c>
      <c r="E56" s="152">
        <f t="shared" si="30"/>
        <v>0</v>
      </c>
      <c r="F56" s="152">
        <f t="shared" si="30"/>
        <v>0</v>
      </c>
      <c r="G56" s="152">
        <f t="shared" si="30"/>
        <v>0</v>
      </c>
      <c r="H56" s="152">
        <f t="shared" si="30"/>
        <v>0</v>
      </c>
      <c r="I56" s="152">
        <f t="shared" si="30"/>
        <v>0</v>
      </c>
      <c r="J56" s="152">
        <f t="shared" si="30"/>
        <v>0</v>
      </c>
      <c r="K56" s="152">
        <f t="shared" si="30"/>
        <v>0</v>
      </c>
      <c r="L56" s="152">
        <f t="shared" si="30"/>
        <v>0</v>
      </c>
      <c r="M56" s="152">
        <f t="shared" si="30"/>
        <v>0</v>
      </c>
      <c r="N56" s="152">
        <f t="shared" si="30"/>
        <v>0</v>
      </c>
      <c r="O56" s="152">
        <f t="shared" si="30"/>
        <v>0</v>
      </c>
      <c r="P56" s="152">
        <f t="shared" si="30"/>
        <v>0</v>
      </c>
      <c r="Q56" s="152">
        <f t="shared" si="30"/>
        <v>0</v>
      </c>
      <c r="R56" s="152">
        <f t="shared" si="30"/>
        <v>0</v>
      </c>
      <c r="S56" s="152">
        <f t="shared" si="30"/>
        <v>0</v>
      </c>
      <c r="T56" s="152">
        <f t="shared" si="30"/>
        <v>0</v>
      </c>
      <c r="U56" s="152">
        <f t="shared" si="30"/>
        <v>0</v>
      </c>
      <c r="V56" s="152">
        <f t="shared" si="30"/>
        <v>0</v>
      </c>
      <c r="W56" s="152">
        <f t="shared" si="30"/>
        <v>0</v>
      </c>
      <c r="X56" s="152">
        <f t="shared" si="30"/>
        <v>0</v>
      </c>
      <c r="Y56" s="152">
        <f t="shared" si="30"/>
        <v>0</v>
      </c>
      <c r="Z56" s="152">
        <f t="shared" si="30"/>
        <v>0</v>
      </c>
      <c r="AA56" s="152">
        <f t="shared" si="30"/>
        <v>0</v>
      </c>
      <c r="AB56" s="152">
        <f t="shared" si="30"/>
        <v>0</v>
      </c>
      <c r="AC56" s="152">
        <f t="shared" si="30"/>
        <v>0</v>
      </c>
      <c r="AD56" s="152">
        <f t="shared" si="30"/>
        <v>0</v>
      </c>
      <c r="AE56" s="152">
        <f t="shared" si="30"/>
        <v>0</v>
      </c>
      <c r="AF56" s="152">
        <f t="shared" si="30"/>
        <v>0</v>
      </c>
      <c r="AG56" s="152">
        <f t="shared" si="30"/>
        <v>0</v>
      </c>
    </row>
    <row r="57" spans="2:33" x14ac:dyDescent="0.2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9" spans="2:33" ht="20.399999999999999" x14ac:dyDescent="0.2">
      <c r="B59" s="10" t="s">
        <v>540</v>
      </c>
      <c r="C59" s="4" t="s">
        <v>9</v>
      </c>
    </row>
    <row r="60" spans="2:33" x14ac:dyDescent="0.2">
      <c r="B60" s="3" t="s">
        <v>547</v>
      </c>
      <c r="C60" s="152">
        <f t="shared" ref="C60:C74" si="31">SUM(D60:AG60)</f>
        <v>0</v>
      </c>
      <c r="D60" s="152">
        <f>D43*Parametre!$D$139</f>
        <v>0</v>
      </c>
      <c r="E60" s="152">
        <f>E43*Parametre!$D$139</f>
        <v>0</v>
      </c>
      <c r="F60" s="152">
        <f>F43*Parametre!$D$139</f>
        <v>0</v>
      </c>
      <c r="G60" s="152">
        <f>G43*Parametre!$D$139</f>
        <v>0</v>
      </c>
      <c r="H60" s="152">
        <f>H43*Parametre!$D$139</f>
        <v>0</v>
      </c>
      <c r="I60" s="152">
        <f>I43*Parametre!$D$139</f>
        <v>0</v>
      </c>
      <c r="J60" s="152">
        <f>J43*Parametre!$D$139</f>
        <v>0</v>
      </c>
      <c r="K60" s="152">
        <f>K43*Parametre!$D$139</f>
        <v>0</v>
      </c>
      <c r="L60" s="152">
        <f>L43*Parametre!$D$139</f>
        <v>0</v>
      </c>
      <c r="M60" s="152">
        <f>M43*Parametre!$D$139</f>
        <v>0</v>
      </c>
      <c r="N60" s="152">
        <f>N43*Parametre!$D$139</f>
        <v>0</v>
      </c>
      <c r="O60" s="152">
        <f>O43*Parametre!$D$139</f>
        <v>0</v>
      </c>
      <c r="P60" s="152">
        <f>P43*Parametre!$D$139</f>
        <v>0</v>
      </c>
      <c r="Q60" s="152">
        <f>Q43*Parametre!$D$139</f>
        <v>0</v>
      </c>
      <c r="R60" s="152">
        <f>R43*Parametre!$D$139</f>
        <v>0</v>
      </c>
      <c r="S60" s="152">
        <f>S43*Parametre!$D$139</f>
        <v>0</v>
      </c>
      <c r="T60" s="152">
        <f>T43*Parametre!$D$139</f>
        <v>0</v>
      </c>
      <c r="U60" s="152">
        <f>U43*Parametre!$D$139</f>
        <v>0</v>
      </c>
      <c r="V60" s="152">
        <f>V43*Parametre!$D$139</f>
        <v>0</v>
      </c>
      <c r="W60" s="152">
        <f>W43*Parametre!$D$139</f>
        <v>0</v>
      </c>
      <c r="X60" s="152">
        <f>X43*Parametre!$D$139</f>
        <v>0</v>
      </c>
      <c r="Y60" s="152">
        <f>Y43*Parametre!$D$139</f>
        <v>0</v>
      </c>
      <c r="Z60" s="152">
        <f>Z43*Parametre!$D$139</f>
        <v>0</v>
      </c>
      <c r="AA60" s="152">
        <f>AA43*Parametre!$D$139</f>
        <v>0</v>
      </c>
      <c r="AB60" s="152">
        <f>AB43*Parametre!$D$139</f>
        <v>0</v>
      </c>
      <c r="AC60" s="152">
        <f>AC43*Parametre!$D$139</f>
        <v>0</v>
      </c>
      <c r="AD60" s="152">
        <f>AD43*Parametre!$D$139</f>
        <v>0</v>
      </c>
      <c r="AE60" s="152">
        <f>AE43*Parametre!$D$139</f>
        <v>0</v>
      </c>
      <c r="AF60" s="152">
        <f>AF43*Parametre!$D$139</f>
        <v>0</v>
      </c>
      <c r="AG60" s="152">
        <f>AG43*Parametre!$D$139</f>
        <v>0</v>
      </c>
    </row>
    <row r="61" spans="2:33" x14ac:dyDescent="0.2">
      <c r="B61" s="3" t="s">
        <v>548</v>
      </c>
      <c r="C61" s="152">
        <f t="shared" si="31"/>
        <v>0</v>
      </c>
      <c r="D61" s="152">
        <f>D44*Parametre!$D$140</f>
        <v>0</v>
      </c>
      <c r="E61" s="152">
        <f>E44*Parametre!$D$140</f>
        <v>0</v>
      </c>
      <c r="F61" s="152">
        <f>F44*Parametre!$D$140</f>
        <v>0</v>
      </c>
      <c r="G61" s="152">
        <f>G44*Parametre!$D$140</f>
        <v>0</v>
      </c>
      <c r="H61" s="152">
        <f>H44*Parametre!$D$140</f>
        <v>0</v>
      </c>
      <c r="I61" s="152">
        <f>I44*Parametre!$D$140</f>
        <v>0</v>
      </c>
      <c r="J61" s="152">
        <f>J44*Parametre!$D$140</f>
        <v>0</v>
      </c>
      <c r="K61" s="152">
        <f>K44*Parametre!$D$140</f>
        <v>0</v>
      </c>
      <c r="L61" s="152">
        <f>L44*Parametre!$D$140</f>
        <v>0</v>
      </c>
      <c r="M61" s="152">
        <f>M44*Parametre!$D$140</f>
        <v>0</v>
      </c>
      <c r="N61" s="152">
        <f>N44*Parametre!$D$140</f>
        <v>0</v>
      </c>
      <c r="O61" s="152">
        <f>O44*Parametre!$D$140</f>
        <v>0</v>
      </c>
      <c r="P61" s="152">
        <f>P44*Parametre!$D$140</f>
        <v>0</v>
      </c>
      <c r="Q61" s="152">
        <f>Q44*Parametre!$D$140</f>
        <v>0</v>
      </c>
      <c r="R61" s="152">
        <f>R44*Parametre!$D$140</f>
        <v>0</v>
      </c>
      <c r="S61" s="152">
        <f>S44*Parametre!$D$140</f>
        <v>0</v>
      </c>
      <c r="T61" s="152">
        <f>T44*Parametre!$D$140</f>
        <v>0</v>
      </c>
      <c r="U61" s="152">
        <f>U44*Parametre!$D$140</f>
        <v>0</v>
      </c>
      <c r="V61" s="152">
        <f>V44*Parametre!$D$140</f>
        <v>0</v>
      </c>
      <c r="W61" s="152">
        <f>W44*Parametre!$D$140</f>
        <v>0</v>
      </c>
      <c r="X61" s="152">
        <f>X44*Parametre!$D$140</f>
        <v>0</v>
      </c>
      <c r="Y61" s="152">
        <f>Y44*Parametre!$D$140</f>
        <v>0</v>
      </c>
      <c r="Z61" s="152">
        <f>Z44*Parametre!$D$140</f>
        <v>0</v>
      </c>
      <c r="AA61" s="152">
        <f>AA44*Parametre!$D$140</f>
        <v>0</v>
      </c>
      <c r="AB61" s="152">
        <f>AB44*Parametre!$D$140</f>
        <v>0</v>
      </c>
      <c r="AC61" s="152">
        <f>AC44*Parametre!$D$140</f>
        <v>0</v>
      </c>
      <c r="AD61" s="152">
        <f>AD44*Parametre!$D$140</f>
        <v>0</v>
      </c>
      <c r="AE61" s="152">
        <f>AE44*Parametre!$D$140</f>
        <v>0</v>
      </c>
      <c r="AF61" s="152">
        <f>AF44*Parametre!$D$140</f>
        <v>0</v>
      </c>
      <c r="AG61" s="152">
        <f>AG44*Parametre!$D$140</f>
        <v>0</v>
      </c>
    </row>
    <row r="62" spans="2:33" x14ac:dyDescent="0.2">
      <c r="B62" s="3" t="s">
        <v>549</v>
      </c>
      <c r="C62" s="152">
        <f t="shared" si="31"/>
        <v>0</v>
      </c>
      <c r="D62" s="152">
        <f>D45*Parametre!$D$141</f>
        <v>0</v>
      </c>
      <c r="E62" s="152">
        <f>E45*Parametre!$D$141</f>
        <v>0</v>
      </c>
      <c r="F62" s="152">
        <f>F45*Parametre!$D$141</f>
        <v>0</v>
      </c>
      <c r="G62" s="152">
        <f>G45*Parametre!$D$141</f>
        <v>0</v>
      </c>
      <c r="H62" s="152">
        <f>H45*Parametre!$D$141</f>
        <v>0</v>
      </c>
      <c r="I62" s="152">
        <f>I45*Parametre!$D$141</f>
        <v>0</v>
      </c>
      <c r="J62" s="152">
        <f>J45*Parametre!$D$141</f>
        <v>0</v>
      </c>
      <c r="K62" s="152">
        <f>K45*Parametre!$D$141</f>
        <v>0</v>
      </c>
      <c r="L62" s="152">
        <f>L45*Parametre!$D$141</f>
        <v>0</v>
      </c>
      <c r="M62" s="152">
        <f>M45*Parametre!$D$141</f>
        <v>0</v>
      </c>
      <c r="N62" s="152">
        <f>N45*Parametre!$D$141</f>
        <v>0</v>
      </c>
      <c r="O62" s="152">
        <f>O45*Parametre!$D$141</f>
        <v>0</v>
      </c>
      <c r="P62" s="152">
        <f>P45*Parametre!$D$141</f>
        <v>0</v>
      </c>
      <c r="Q62" s="152">
        <f>Q45*Parametre!$D$141</f>
        <v>0</v>
      </c>
      <c r="R62" s="152">
        <f>R45*Parametre!$D$141</f>
        <v>0</v>
      </c>
      <c r="S62" s="152">
        <f>S45*Parametre!$D$141</f>
        <v>0</v>
      </c>
      <c r="T62" s="152">
        <f>T45*Parametre!$D$141</f>
        <v>0</v>
      </c>
      <c r="U62" s="152">
        <f>U45*Parametre!$D$141</f>
        <v>0</v>
      </c>
      <c r="V62" s="152">
        <f>V45*Parametre!$D$141</f>
        <v>0</v>
      </c>
      <c r="W62" s="152">
        <f>W45*Parametre!$D$141</f>
        <v>0</v>
      </c>
      <c r="X62" s="152">
        <f>X45*Parametre!$D$141</f>
        <v>0</v>
      </c>
      <c r="Y62" s="152">
        <f>Y45*Parametre!$D$141</f>
        <v>0</v>
      </c>
      <c r="Z62" s="152">
        <f>Z45*Parametre!$D$141</f>
        <v>0</v>
      </c>
      <c r="AA62" s="152">
        <f>AA45*Parametre!$D$141</f>
        <v>0</v>
      </c>
      <c r="AB62" s="152">
        <f>AB45*Parametre!$D$141</f>
        <v>0</v>
      </c>
      <c r="AC62" s="152">
        <f>AC45*Parametre!$D$141</f>
        <v>0</v>
      </c>
      <c r="AD62" s="152">
        <f>AD45*Parametre!$D$141</f>
        <v>0</v>
      </c>
      <c r="AE62" s="152">
        <f>AE45*Parametre!$D$141</f>
        <v>0</v>
      </c>
      <c r="AF62" s="152">
        <f>AF45*Parametre!$D$141</f>
        <v>0</v>
      </c>
      <c r="AG62" s="152">
        <f>AG45*Parametre!$D$141</f>
        <v>0</v>
      </c>
    </row>
    <row r="63" spans="2:33" x14ac:dyDescent="0.2">
      <c r="B63" s="3" t="s">
        <v>550</v>
      </c>
      <c r="C63" s="152">
        <f t="shared" si="31"/>
        <v>0</v>
      </c>
      <c r="D63" s="152">
        <f>D46*Parametre!$D$142</f>
        <v>0</v>
      </c>
      <c r="E63" s="152">
        <f>E46*Parametre!$D$142</f>
        <v>0</v>
      </c>
      <c r="F63" s="152">
        <f>F46*Parametre!$D$142</f>
        <v>0</v>
      </c>
      <c r="G63" s="152">
        <f>G46*Parametre!$D$142</f>
        <v>0</v>
      </c>
      <c r="H63" s="152">
        <f>H46*Parametre!$D$142</f>
        <v>0</v>
      </c>
      <c r="I63" s="152">
        <f>I46*Parametre!$D$142</f>
        <v>0</v>
      </c>
      <c r="J63" s="152">
        <f>J46*Parametre!$D$142</f>
        <v>0</v>
      </c>
      <c r="K63" s="152">
        <f>K46*Parametre!$D$142</f>
        <v>0</v>
      </c>
      <c r="L63" s="152">
        <f>L46*Parametre!$D$142</f>
        <v>0</v>
      </c>
      <c r="M63" s="152">
        <f>M46*Parametre!$D$142</f>
        <v>0</v>
      </c>
      <c r="N63" s="152">
        <f>N46*Parametre!$D$142</f>
        <v>0</v>
      </c>
      <c r="O63" s="152">
        <f>O46*Parametre!$D$142</f>
        <v>0</v>
      </c>
      <c r="P63" s="152">
        <f>P46*Parametre!$D$142</f>
        <v>0</v>
      </c>
      <c r="Q63" s="152">
        <f>Q46*Parametre!$D$142</f>
        <v>0</v>
      </c>
      <c r="R63" s="152">
        <f>R46*Parametre!$D$142</f>
        <v>0</v>
      </c>
      <c r="S63" s="152">
        <f>S46*Parametre!$D$142</f>
        <v>0</v>
      </c>
      <c r="T63" s="152">
        <f>T46*Parametre!$D$142</f>
        <v>0</v>
      </c>
      <c r="U63" s="152">
        <f>U46*Parametre!$D$142</f>
        <v>0</v>
      </c>
      <c r="V63" s="152">
        <f>V46*Parametre!$D$142</f>
        <v>0</v>
      </c>
      <c r="W63" s="152">
        <f>W46*Parametre!$D$142</f>
        <v>0</v>
      </c>
      <c r="X63" s="152">
        <f>X46*Parametre!$D$142</f>
        <v>0</v>
      </c>
      <c r="Y63" s="152">
        <f>Y46*Parametre!$D$142</f>
        <v>0</v>
      </c>
      <c r="Z63" s="152">
        <f>Z46*Parametre!$D$142</f>
        <v>0</v>
      </c>
      <c r="AA63" s="152">
        <f>AA46*Parametre!$D$142</f>
        <v>0</v>
      </c>
      <c r="AB63" s="152">
        <f>AB46*Parametre!$D$142</f>
        <v>0</v>
      </c>
      <c r="AC63" s="152">
        <f>AC46*Parametre!$D$142</f>
        <v>0</v>
      </c>
      <c r="AD63" s="152">
        <f>AD46*Parametre!$D$142</f>
        <v>0</v>
      </c>
      <c r="AE63" s="152">
        <f>AE46*Parametre!$D$142</f>
        <v>0</v>
      </c>
      <c r="AF63" s="152">
        <f>AF46*Parametre!$D$142</f>
        <v>0</v>
      </c>
      <c r="AG63" s="152">
        <f>AG46*Parametre!$D$142</f>
        <v>0</v>
      </c>
    </row>
    <row r="64" spans="2:33" x14ac:dyDescent="0.2">
      <c r="B64" s="3" t="s">
        <v>551</v>
      </c>
      <c r="C64" s="152">
        <f t="shared" si="31"/>
        <v>0</v>
      </c>
      <c r="D64" s="152">
        <f>D47*Parametre!$D$143</f>
        <v>0</v>
      </c>
      <c r="E64" s="152">
        <f>E47*Parametre!$D$143</f>
        <v>0</v>
      </c>
      <c r="F64" s="152">
        <f>F47*Parametre!$D$143</f>
        <v>0</v>
      </c>
      <c r="G64" s="152">
        <f>G47*Parametre!$D$143</f>
        <v>0</v>
      </c>
      <c r="H64" s="152">
        <f>H47*Parametre!$D$143</f>
        <v>0</v>
      </c>
      <c r="I64" s="152">
        <f>I47*Parametre!$D$143</f>
        <v>0</v>
      </c>
      <c r="J64" s="152">
        <f>J47*Parametre!$D$143</f>
        <v>0</v>
      </c>
      <c r="K64" s="152">
        <f>K47*Parametre!$D$143</f>
        <v>0</v>
      </c>
      <c r="L64" s="152">
        <f>L47*Parametre!$D$143</f>
        <v>0</v>
      </c>
      <c r="M64" s="152">
        <f>M47*Parametre!$D$143</f>
        <v>0</v>
      </c>
      <c r="N64" s="152">
        <f>N47*Parametre!$D$143</f>
        <v>0</v>
      </c>
      <c r="O64" s="152">
        <f>O47*Parametre!$D$143</f>
        <v>0</v>
      </c>
      <c r="P64" s="152">
        <f>P47*Parametre!$D$143</f>
        <v>0</v>
      </c>
      <c r="Q64" s="152">
        <f>Q47*Parametre!$D$143</f>
        <v>0</v>
      </c>
      <c r="R64" s="152">
        <f>R47*Parametre!$D$143</f>
        <v>0</v>
      </c>
      <c r="S64" s="152">
        <f>S47*Parametre!$D$143</f>
        <v>0</v>
      </c>
      <c r="T64" s="152">
        <f>T47*Parametre!$D$143</f>
        <v>0</v>
      </c>
      <c r="U64" s="152">
        <f>U47*Parametre!$D$143</f>
        <v>0</v>
      </c>
      <c r="V64" s="152">
        <f>V47*Parametre!$D$143</f>
        <v>0</v>
      </c>
      <c r="W64" s="152">
        <f>W47*Parametre!$D$143</f>
        <v>0</v>
      </c>
      <c r="X64" s="152">
        <f>X47*Parametre!$D$143</f>
        <v>0</v>
      </c>
      <c r="Y64" s="152">
        <f>Y47*Parametre!$D$143</f>
        <v>0</v>
      </c>
      <c r="Z64" s="152">
        <f>Z47*Parametre!$D$143</f>
        <v>0</v>
      </c>
      <c r="AA64" s="152">
        <f>AA47*Parametre!$D$143</f>
        <v>0</v>
      </c>
      <c r="AB64" s="152">
        <f>AB47*Parametre!$D$143</f>
        <v>0</v>
      </c>
      <c r="AC64" s="152">
        <f>AC47*Parametre!$D$143</f>
        <v>0</v>
      </c>
      <c r="AD64" s="152">
        <f>AD47*Parametre!$D$143</f>
        <v>0</v>
      </c>
      <c r="AE64" s="152">
        <f>AE47*Parametre!$D$143</f>
        <v>0</v>
      </c>
      <c r="AF64" s="152">
        <f>AF47*Parametre!$D$143</f>
        <v>0</v>
      </c>
      <c r="AG64" s="152">
        <f>AG47*Parametre!$D$143</f>
        <v>0</v>
      </c>
    </row>
    <row r="65" spans="2:33" x14ac:dyDescent="0.2">
      <c r="B65" s="3" t="s">
        <v>552</v>
      </c>
      <c r="C65" s="152">
        <f t="shared" si="31"/>
        <v>0</v>
      </c>
      <c r="D65" s="152">
        <f>D48*Parametre!$D$144</f>
        <v>0</v>
      </c>
      <c r="E65" s="152">
        <f>E48*Parametre!$D$144</f>
        <v>0</v>
      </c>
      <c r="F65" s="152">
        <f>F48*Parametre!$D$144</f>
        <v>0</v>
      </c>
      <c r="G65" s="152">
        <f>G48*Parametre!$D$144</f>
        <v>0</v>
      </c>
      <c r="H65" s="152">
        <f>H48*Parametre!$D$144</f>
        <v>0</v>
      </c>
      <c r="I65" s="152">
        <f>I48*Parametre!$D$144</f>
        <v>0</v>
      </c>
      <c r="J65" s="152">
        <f>J48*Parametre!$D$144</f>
        <v>0</v>
      </c>
      <c r="K65" s="152">
        <f>K48*Parametre!$D$144</f>
        <v>0</v>
      </c>
      <c r="L65" s="152">
        <f>L48*Parametre!$D$144</f>
        <v>0</v>
      </c>
      <c r="M65" s="152">
        <f>M48*Parametre!$D$144</f>
        <v>0</v>
      </c>
      <c r="N65" s="152">
        <f>N48*Parametre!$D$144</f>
        <v>0</v>
      </c>
      <c r="O65" s="152">
        <f>O48*Parametre!$D$144</f>
        <v>0</v>
      </c>
      <c r="P65" s="152">
        <f>P48*Parametre!$D$144</f>
        <v>0</v>
      </c>
      <c r="Q65" s="152">
        <f>Q48*Parametre!$D$144</f>
        <v>0</v>
      </c>
      <c r="R65" s="152">
        <f>R48*Parametre!$D$144</f>
        <v>0</v>
      </c>
      <c r="S65" s="152">
        <f>S48*Parametre!$D$144</f>
        <v>0</v>
      </c>
      <c r="T65" s="152">
        <f>T48*Parametre!$D$144</f>
        <v>0</v>
      </c>
      <c r="U65" s="152">
        <f>U48*Parametre!$D$144</f>
        <v>0</v>
      </c>
      <c r="V65" s="152">
        <f>V48*Parametre!$D$144</f>
        <v>0</v>
      </c>
      <c r="W65" s="152">
        <f>W48*Parametre!$D$144</f>
        <v>0</v>
      </c>
      <c r="X65" s="152">
        <f>X48*Parametre!$D$144</f>
        <v>0</v>
      </c>
      <c r="Y65" s="152">
        <f>Y48*Parametre!$D$144</f>
        <v>0</v>
      </c>
      <c r="Z65" s="152">
        <f>Z48*Parametre!$D$144</f>
        <v>0</v>
      </c>
      <c r="AA65" s="152">
        <f>AA48*Parametre!$D$144</f>
        <v>0</v>
      </c>
      <c r="AB65" s="152">
        <f>AB48*Parametre!$D$144</f>
        <v>0</v>
      </c>
      <c r="AC65" s="152">
        <f>AC48*Parametre!$D$144</f>
        <v>0</v>
      </c>
      <c r="AD65" s="152">
        <f>AD48*Parametre!$D$144</f>
        <v>0</v>
      </c>
      <c r="AE65" s="152">
        <f>AE48*Parametre!$D$144</f>
        <v>0</v>
      </c>
      <c r="AF65" s="152">
        <f>AF48*Parametre!$D$144</f>
        <v>0</v>
      </c>
      <c r="AG65" s="152">
        <f>AG48*Parametre!$D$144</f>
        <v>0</v>
      </c>
    </row>
    <row r="66" spans="2:33" x14ac:dyDescent="0.2">
      <c r="B66" s="3" t="s">
        <v>553</v>
      </c>
      <c r="C66" s="152">
        <f t="shared" si="31"/>
        <v>0</v>
      </c>
      <c r="D66" s="220">
        <f>D49*Parametre!$F$149</f>
        <v>0</v>
      </c>
      <c r="E66" s="220">
        <f>E49*Parametre!$F$149</f>
        <v>0</v>
      </c>
      <c r="F66" s="220">
        <f>F49*Parametre!$F$149</f>
        <v>0</v>
      </c>
      <c r="G66" s="220">
        <f>G49*Parametre!$F$149</f>
        <v>0</v>
      </c>
      <c r="H66" s="220">
        <f>H49*Parametre!$F$149</f>
        <v>0</v>
      </c>
      <c r="I66" s="220">
        <f>I49*Parametre!$F$149</f>
        <v>0</v>
      </c>
      <c r="J66" s="220">
        <f>J49*Parametre!$F$149</f>
        <v>0</v>
      </c>
      <c r="K66" s="220">
        <f>K49*Parametre!$F$149</f>
        <v>0</v>
      </c>
      <c r="L66" s="220">
        <f>L49*Parametre!$F$149</f>
        <v>0</v>
      </c>
      <c r="M66" s="220">
        <f>M49*Parametre!$F$149</f>
        <v>0</v>
      </c>
      <c r="N66" s="220">
        <f>N49*Parametre!$F$149</f>
        <v>0</v>
      </c>
      <c r="O66" s="220">
        <f>O49*Parametre!$F$149</f>
        <v>0</v>
      </c>
      <c r="P66" s="220">
        <f>P49*Parametre!$F$149</f>
        <v>0</v>
      </c>
      <c r="Q66" s="220">
        <f>Q49*Parametre!$F$149</f>
        <v>0</v>
      </c>
      <c r="R66" s="220">
        <f>R49*Parametre!$F$149</f>
        <v>0</v>
      </c>
      <c r="S66" s="220">
        <f>S49*Parametre!$F$149</f>
        <v>0</v>
      </c>
      <c r="T66" s="220">
        <f>T49*Parametre!$F$149</f>
        <v>0</v>
      </c>
      <c r="U66" s="220">
        <f>U49*Parametre!$F$149</f>
        <v>0</v>
      </c>
      <c r="V66" s="220">
        <f>V49*Parametre!$F$149</f>
        <v>0</v>
      </c>
      <c r="W66" s="220">
        <f>W49*Parametre!$F$149</f>
        <v>0</v>
      </c>
      <c r="X66" s="220">
        <f>X49*Parametre!$F$149</f>
        <v>0</v>
      </c>
      <c r="Y66" s="220">
        <f>Y49*Parametre!$F$149</f>
        <v>0</v>
      </c>
      <c r="Z66" s="220">
        <f>Z49*Parametre!$F$149</f>
        <v>0</v>
      </c>
      <c r="AA66" s="220">
        <f>AA49*Parametre!$F$149</f>
        <v>0</v>
      </c>
      <c r="AB66" s="220">
        <f>AB49*Parametre!$F$149</f>
        <v>0</v>
      </c>
      <c r="AC66" s="220">
        <f>AC49*Parametre!$F$149</f>
        <v>0</v>
      </c>
      <c r="AD66" s="220">
        <f>AD49*Parametre!$F$149</f>
        <v>0</v>
      </c>
      <c r="AE66" s="220">
        <f>AE49*Parametre!$F$149</f>
        <v>0</v>
      </c>
      <c r="AF66" s="220">
        <f>AF49*Parametre!$F$149</f>
        <v>0</v>
      </c>
      <c r="AG66" s="220">
        <f>AG49*Parametre!$F$149</f>
        <v>0</v>
      </c>
    </row>
    <row r="67" spans="2:33" x14ac:dyDescent="0.2">
      <c r="B67" s="3" t="s">
        <v>554</v>
      </c>
      <c r="C67" s="152">
        <f t="shared" si="31"/>
        <v>0</v>
      </c>
      <c r="D67" s="220">
        <f>D50*Parametre!$F$150</f>
        <v>0</v>
      </c>
      <c r="E67" s="220">
        <f>E50*Parametre!$F$150</f>
        <v>0</v>
      </c>
      <c r="F67" s="220">
        <f>F50*Parametre!$F$150</f>
        <v>0</v>
      </c>
      <c r="G67" s="220">
        <f>G50*Parametre!$F$150</f>
        <v>0</v>
      </c>
      <c r="H67" s="220">
        <f>H50*Parametre!$F$150</f>
        <v>0</v>
      </c>
      <c r="I67" s="220">
        <f>I50*Parametre!$F$150</f>
        <v>0</v>
      </c>
      <c r="J67" s="220">
        <f>J50*Parametre!$F$150</f>
        <v>0</v>
      </c>
      <c r="K67" s="220">
        <f>K50*Parametre!$F$150</f>
        <v>0</v>
      </c>
      <c r="L67" s="220">
        <f>L50*Parametre!$F$150</f>
        <v>0</v>
      </c>
      <c r="M67" s="220">
        <f>M50*Parametre!$F$150</f>
        <v>0</v>
      </c>
      <c r="N67" s="220">
        <f>N50*Parametre!$F$150</f>
        <v>0</v>
      </c>
      <c r="O67" s="220">
        <f>O50*Parametre!$F$150</f>
        <v>0</v>
      </c>
      <c r="P67" s="220">
        <f>P50*Parametre!$F$150</f>
        <v>0</v>
      </c>
      <c r="Q67" s="220">
        <f>Q50*Parametre!$F$150</f>
        <v>0</v>
      </c>
      <c r="R67" s="220">
        <f>R50*Parametre!$F$150</f>
        <v>0</v>
      </c>
      <c r="S67" s="220">
        <f>S50*Parametre!$F$150</f>
        <v>0</v>
      </c>
      <c r="T67" s="220">
        <f>T50*Parametre!$F$150</f>
        <v>0</v>
      </c>
      <c r="U67" s="220">
        <f>U50*Parametre!$F$150</f>
        <v>0</v>
      </c>
      <c r="V67" s="220">
        <f>V50*Parametre!$F$150</f>
        <v>0</v>
      </c>
      <c r="W67" s="220">
        <f>W50*Parametre!$F$150</f>
        <v>0</v>
      </c>
      <c r="X67" s="220">
        <f>X50*Parametre!$F$150</f>
        <v>0</v>
      </c>
      <c r="Y67" s="220">
        <f>Y50*Parametre!$F$150</f>
        <v>0</v>
      </c>
      <c r="Z67" s="220">
        <f>Z50*Parametre!$F$150</f>
        <v>0</v>
      </c>
      <c r="AA67" s="220">
        <f>AA50*Parametre!$F$150</f>
        <v>0</v>
      </c>
      <c r="AB67" s="220">
        <f>AB50*Parametre!$F$150</f>
        <v>0</v>
      </c>
      <c r="AC67" s="220">
        <f>AC50*Parametre!$F$150</f>
        <v>0</v>
      </c>
      <c r="AD67" s="220">
        <f>AD50*Parametre!$F$150</f>
        <v>0</v>
      </c>
      <c r="AE67" s="220">
        <f>AE50*Parametre!$F$150</f>
        <v>0</v>
      </c>
      <c r="AF67" s="220">
        <f>AF50*Parametre!$F$150</f>
        <v>0</v>
      </c>
      <c r="AG67" s="220">
        <f>AG50*Parametre!$F$150</f>
        <v>0</v>
      </c>
    </row>
    <row r="68" spans="2:33" x14ac:dyDescent="0.2">
      <c r="B68" s="3" t="s">
        <v>559</v>
      </c>
      <c r="C68" s="152">
        <f t="shared" si="31"/>
        <v>0</v>
      </c>
      <c r="D68" s="220">
        <f>D51*Parametre!$F$151</f>
        <v>0</v>
      </c>
      <c r="E68" s="220">
        <f>E51*Parametre!$F$151</f>
        <v>0</v>
      </c>
      <c r="F68" s="220">
        <f>F51*Parametre!$F$151</f>
        <v>0</v>
      </c>
      <c r="G68" s="220">
        <f>G51*Parametre!$F$151</f>
        <v>0</v>
      </c>
      <c r="H68" s="220">
        <f>H51*Parametre!$F$151</f>
        <v>0</v>
      </c>
      <c r="I68" s="220">
        <f>I51*Parametre!$F$151</f>
        <v>0</v>
      </c>
      <c r="J68" s="220">
        <f>J51*Parametre!$F$151</f>
        <v>0</v>
      </c>
      <c r="K68" s="220">
        <f>K51*Parametre!$F$151</f>
        <v>0</v>
      </c>
      <c r="L68" s="220">
        <f>L51*Parametre!$F$151</f>
        <v>0</v>
      </c>
      <c r="M68" s="220">
        <f>M51*Parametre!$F$151</f>
        <v>0</v>
      </c>
      <c r="N68" s="220">
        <f>N51*Parametre!$F$151</f>
        <v>0</v>
      </c>
      <c r="O68" s="220">
        <f>O51*Parametre!$F$151</f>
        <v>0</v>
      </c>
      <c r="P68" s="220">
        <f>P51*Parametre!$F$151</f>
        <v>0</v>
      </c>
      <c r="Q68" s="220">
        <f>Q51*Parametre!$F$151</f>
        <v>0</v>
      </c>
      <c r="R68" s="220">
        <f>R51*Parametre!$F$151</f>
        <v>0</v>
      </c>
      <c r="S68" s="220">
        <f>S51*Parametre!$F$151</f>
        <v>0</v>
      </c>
      <c r="T68" s="220">
        <f>T51*Parametre!$F$151</f>
        <v>0</v>
      </c>
      <c r="U68" s="220">
        <f>U51*Parametre!$F$151</f>
        <v>0</v>
      </c>
      <c r="V68" s="220">
        <f>V51*Parametre!$F$151</f>
        <v>0</v>
      </c>
      <c r="W68" s="220">
        <f>W51*Parametre!$F$151</f>
        <v>0</v>
      </c>
      <c r="X68" s="220">
        <f>X51*Parametre!$F$151</f>
        <v>0</v>
      </c>
      <c r="Y68" s="220">
        <f>Y51*Parametre!$F$151</f>
        <v>0</v>
      </c>
      <c r="Z68" s="220">
        <f>Z51*Parametre!$F$151</f>
        <v>0</v>
      </c>
      <c r="AA68" s="220">
        <f>AA51*Parametre!$F$151</f>
        <v>0</v>
      </c>
      <c r="AB68" s="220">
        <f>AB51*Parametre!$F$151</f>
        <v>0</v>
      </c>
      <c r="AC68" s="220">
        <f>AC51*Parametre!$F$151</f>
        <v>0</v>
      </c>
      <c r="AD68" s="220">
        <f>AD51*Parametre!$F$151</f>
        <v>0</v>
      </c>
      <c r="AE68" s="220">
        <f>AE51*Parametre!$F$151</f>
        <v>0</v>
      </c>
      <c r="AF68" s="220">
        <f>AF51*Parametre!$F$151</f>
        <v>0</v>
      </c>
      <c r="AG68" s="220">
        <f>AG51*Parametre!$F$151</f>
        <v>0</v>
      </c>
    </row>
    <row r="69" spans="2:33" x14ac:dyDescent="0.2">
      <c r="B69" s="3" t="s">
        <v>560</v>
      </c>
      <c r="C69" s="152">
        <f t="shared" ref="C69" si="32">SUM(D69:AG69)</f>
        <v>0</v>
      </c>
      <c r="D69" s="220">
        <f>D52*Parametre!$F$151</f>
        <v>0</v>
      </c>
      <c r="E69" s="220">
        <f>E52*Parametre!$F$151</f>
        <v>0</v>
      </c>
      <c r="F69" s="220">
        <f>F52*Parametre!$F$151</f>
        <v>0</v>
      </c>
      <c r="G69" s="220">
        <f>G52*Parametre!$F$151</f>
        <v>0</v>
      </c>
      <c r="H69" s="220">
        <f>H52*Parametre!$F$151</f>
        <v>0</v>
      </c>
      <c r="I69" s="220">
        <f>I52*Parametre!$F$151</f>
        <v>0</v>
      </c>
      <c r="J69" s="220">
        <f>J52*Parametre!$F$151</f>
        <v>0</v>
      </c>
      <c r="K69" s="220">
        <f>K52*Parametre!$F$151</f>
        <v>0</v>
      </c>
      <c r="L69" s="220">
        <f>L52*Parametre!$F$151</f>
        <v>0</v>
      </c>
      <c r="M69" s="220">
        <f>M52*Parametre!$F$151</f>
        <v>0</v>
      </c>
      <c r="N69" s="220">
        <f>N52*Parametre!$F$151</f>
        <v>0</v>
      </c>
      <c r="O69" s="220">
        <f>O52*Parametre!$F$151</f>
        <v>0</v>
      </c>
      <c r="P69" s="220">
        <f>P52*Parametre!$F$151</f>
        <v>0</v>
      </c>
      <c r="Q69" s="220">
        <f>Q52*Parametre!$F$151</f>
        <v>0</v>
      </c>
      <c r="R69" s="220">
        <f>R52*Parametre!$F$151</f>
        <v>0</v>
      </c>
      <c r="S69" s="220">
        <f>S52*Parametre!$F$151</f>
        <v>0</v>
      </c>
      <c r="T69" s="220">
        <f>T52*Parametre!$F$151</f>
        <v>0</v>
      </c>
      <c r="U69" s="220">
        <f>U52*Parametre!$F$151</f>
        <v>0</v>
      </c>
      <c r="V69" s="220">
        <f>V52*Parametre!$F$151</f>
        <v>0</v>
      </c>
      <c r="W69" s="220">
        <f>W52*Parametre!$F$151</f>
        <v>0</v>
      </c>
      <c r="X69" s="220">
        <f>X52*Parametre!$F$151</f>
        <v>0</v>
      </c>
      <c r="Y69" s="220">
        <f>Y52*Parametre!$F$151</f>
        <v>0</v>
      </c>
      <c r="Z69" s="220">
        <f>Z52*Parametre!$F$151</f>
        <v>0</v>
      </c>
      <c r="AA69" s="220">
        <f>AA52*Parametre!$F$151</f>
        <v>0</v>
      </c>
      <c r="AB69" s="220">
        <f>AB52*Parametre!$F$151</f>
        <v>0</v>
      </c>
      <c r="AC69" s="220">
        <f>AC52*Parametre!$F$151</f>
        <v>0</v>
      </c>
      <c r="AD69" s="220">
        <f>AD52*Parametre!$F$151</f>
        <v>0</v>
      </c>
      <c r="AE69" s="220">
        <f>AE52*Parametre!$F$151</f>
        <v>0</v>
      </c>
      <c r="AF69" s="220">
        <f>AF52*Parametre!$F$151</f>
        <v>0</v>
      </c>
      <c r="AG69" s="220">
        <f>AG52*Parametre!$F$151</f>
        <v>0</v>
      </c>
    </row>
    <row r="70" spans="2:33" x14ac:dyDescent="0.2">
      <c r="B70" s="3" t="s">
        <v>555</v>
      </c>
      <c r="C70" s="152">
        <f t="shared" si="31"/>
        <v>0</v>
      </c>
      <c r="D70" s="220">
        <f>D53*Parametre!$D$149</f>
        <v>0</v>
      </c>
      <c r="E70" s="220">
        <f>E53*Parametre!$D$149</f>
        <v>0</v>
      </c>
      <c r="F70" s="220">
        <f>F53*Parametre!$D$149</f>
        <v>0</v>
      </c>
      <c r="G70" s="220">
        <f>G53*Parametre!$D$149</f>
        <v>0</v>
      </c>
      <c r="H70" s="220">
        <f>H53*Parametre!$D$149</f>
        <v>0</v>
      </c>
      <c r="I70" s="220">
        <f>I53*Parametre!$D$149</f>
        <v>0</v>
      </c>
      <c r="J70" s="220">
        <f>J53*Parametre!$D$149</f>
        <v>0</v>
      </c>
      <c r="K70" s="220">
        <f>K53*Parametre!$D$149</f>
        <v>0</v>
      </c>
      <c r="L70" s="220">
        <f>L53*Parametre!$D$149</f>
        <v>0</v>
      </c>
      <c r="M70" s="220">
        <f>M53*Parametre!$D$149</f>
        <v>0</v>
      </c>
      <c r="N70" s="220">
        <f>N53*Parametre!$D$149</f>
        <v>0</v>
      </c>
      <c r="O70" s="220">
        <f>O53*Parametre!$D$149</f>
        <v>0</v>
      </c>
      <c r="P70" s="220">
        <f>P53*Parametre!$D$149</f>
        <v>0</v>
      </c>
      <c r="Q70" s="220">
        <f>Q53*Parametre!$D$149</f>
        <v>0</v>
      </c>
      <c r="R70" s="220">
        <f>R53*Parametre!$D$149</f>
        <v>0</v>
      </c>
      <c r="S70" s="220">
        <f>S53*Parametre!$D$149</f>
        <v>0</v>
      </c>
      <c r="T70" s="220">
        <f>T53*Parametre!$D$149</f>
        <v>0</v>
      </c>
      <c r="U70" s="220">
        <f>U53*Parametre!$D$149</f>
        <v>0</v>
      </c>
      <c r="V70" s="220">
        <f>V53*Parametre!$D$149</f>
        <v>0</v>
      </c>
      <c r="W70" s="220">
        <f>W53*Parametre!$D$149</f>
        <v>0</v>
      </c>
      <c r="X70" s="220">
        <f>X53*Parametre!$D$149</f>
        <v>0</v>
      </c>
      <c r="Y70" s="220">
        <f>Y53*Parametre!$D$149</f>
        <v>0</v>
      </c>
      <c r="Z70" s="220">
        <f>Z53*Parametre!$D$149</f>
        <v>0</v>
      </c>
      <c r="AA70" s="220">
        <f>AA53*Parametre!$D$149</f>
        <v>0</v>
      </c>
      <c r="AB70" s="220">
        <f>AB53*Parametre!$D$149</f>
        <v>0</v>
      </c>
      <c r="AC70" s="220">
        <f>AC53*Parametre!$D$149</f>
        <v>0</v>
      </c>
      <c r="AD70" s="220">
        <f>AD53*Parametre!$D$149</f>
        <v>0</v>
      </c>
      <c r="AE70" s="220">
        <f>AE53*Parametre!$D$149</f>
        <v>0</v>
      </c>
      <c r="AF70" s="220">
        <f>AF53*Parametre!$D$149</f>
        <v>0</v>
      </c>
      <c r="AG70" s="220">
        <f>AG53*Parametre!$D$149</f>
        <v>0</v>
      </c>
    </row>
    <row r="71" spans="2:33" x14ac:dyDescent="0.2">
      <c r="B71" s="3" t="s">
        <v>556</v>
      </c>
      <c r="C71" s="152">
        <f t="shared" si="31"/>
        <v>0</v>
      </c>
      <c r="D71" s="220">
        <f>D54*Parametre!$D$150</f>
        <v>0</v>
      </c>
      <c r="E71" s="220">
        <f>E54*Parametre!$D$150</f>
        <v>0</v>
      </c>
      <c r="F71" s="220">
        <f>F54*Parametre!$D$150</f>
        <v>0</v>
      </c>
      <c r="G71" s="220">
        <f>G54*Parametre!$D$150</f>
        <v>0</v>
      </c>
      <c r="H71" s="220">
        <f>H54*Parametre!$D$150</f>
        <v>0</v>
      </c>
      <c r="I71" s="220">
        <f>I54*Parametre!$D$150</f>
        <v>0</v>
      </c>
      <c r="J71" s="220">
        <f>J54*Parametre!$D$150</f>
        <v>0</v>
      </c>
      <c r="K71" s="220">
        <f>K54*Parametre!$D$150</f>
        <v>0</v>
      </c>
      <c r="L71" s="220">
        <f>L54*Parametre!$D$150</f>
        <v>0</v>
      </c>
      <c r="M71" s="220">
        <f>M54*Parametre!$D$150</f>
        <v>0</v>
      </c>
      <c r="N71" s="220">
        <f>N54*Parametre!$D$150</f>
        <v>0</v>
      </c>
      <c r="O71" s="220">
        <f>O54*Parametre!$D$150</f>
        <v>0</v>
      </c>
      <c r="P71" s="220">
        <f>P54*Parametre!$D$150</f>
        <v>0</v>
      </c>
      <c r="Q71" s="220">
        <f>Q54*Parametre!$D$150</f>
        <v>0</v>
      </c>
      <c r="R71" s="220">
        <f>R54*Parametre!$D$150</f>
        <v>0</v>
      </c>
      <c r="S71" s="220">
        <f>S54*Parametre!$D$150</f>
        <v>0</v>
      </c>
      <c r="T71" s="220">
        <f>T54*Parametre!$D$150</f>
        <v>0</v>
      </c>
      <c r="U71" s="220">
        <f>U54*Parametre!$D$150</f>
        <v>0</v>
      </c>
      <c r="V71" s="220">
        <f>V54*Parametre!$D$150</f>
        <v>0</v>
      </c>
      <c r="W71" s="220">
        <f>W54*Parametre!$D$150</f>
        <v>0</v>
      </c>
      <c r="X71" s="220">
        <f>X54*Parametre!$D$150</f>
        <v>0</v>
      </c>
      <c r="Y71" s="220">
        <f>Y54*Parametre!$D$150</f>
        <v>0</v>
      </c>
      <c r="Z71" s="220">
        <f>Z54*Parametre!$D$150</f>
        <v>0</v>
      </c>
      <c r="AA71" s="220">
        <f>AA54*Parametre!$D$150</f>
        <v>0</v>
      </c>
      <c r="AB71" s="220">
        <f>AB54*Parametre!$D$150</f>
        <v>0</v>
      </c>
      <c r="AC71" s="220">
        <f>AC54*Parametre!$D$150</f>
        <v>0</v>
      </c>
      <c r="AD71" s="220">
        <f>AD54*Parametre!$D$150</f>
        <v>0</v>
      </c>
      <c r="AE71" s="220">
        <f>AE54*Parametre!$D$150</f>
        <v>0</v>
      </c>
      <c r="AF71" s="220">
        <f>AF54*Parametre!$D$150</f>
        <v>0</v>
      </c>
      <c r="AG71" s="220">
        <f>AG54*Parametre!$D$150</f>
        <v>0</v>
      </c>
    </row>
    <row r="72" spans="2:33" x14ac:dyDescent="0.2">
      <c r="B72" s="3" t="s">
        <v>557</v>
      </c>
      <c r="C72" s="152">
        <f t="shared" si="31"/>
        <v>0</v>
      </c>
      <c r="D72" s="220">
        <f>D55*Parametre!$D$151</f>
        <v>0</v>
      </c>
      <c r="E72" s="220">
        <f>E55*Parametre!$D$151</f>
        <v>0</v>
      </c>
      <c r="F72" s="220">
        <f>F55*Parametre!$D$151</f>
        <v>0</v>
      </c>
      <c r="G72" s="220">
        <f>G55*Parametre!$D$151</f>
        <v>0</v>
      </c>
      <c r="H72" s="220">
        <f>H55*Parametre!$D$151</f>
        <v>0</v>
      </c>
      <c r="I72" s="220">
        <f>I55*Parametre!$D$151</f>
        <v>0</v>
      </c>
      <c r="J72" s="220">
        <f>J55*Parametre!$D$151</f>
        <v>0</v>
      </c>
      <c r="K72" s="220">
        <f>K55*Parametre!$D$151</f>
        <v>0</v>
      </c>
      <c r="L72" s="220">
        <f>L55*Parametre!$D$151</f>
        <v>0</v>
      </c>
      <c r="M72" s="220">
        <f>M55*Parametre!$D$151</f>
        <v>0</v>
      </c>
      <c r="N72" s="220">
        <f>N55*Parametre!$D$151</f>
        <v>0</v>
      </c>
      <c r="O72" s="220">
        <f>O55*Parametre!$D$151</f>
        <v>0</v>
      </c>
      <c r="P72" s="220">
        <f>P55*Parametre!$D$151</f>
        <v>0</v>
      </c>
      <c r="Q72" s="220">
        <f>Q55*Parametre!$D$151</f>
        <v>0</v>
      </c>
      <c r="R72" s="220">
        <f>R55*Parametre!$D$151</f>
        <v>0</v>
      </c>
      <c r="S72" s="220">
        <f>S55*Parametre!$D$151</f>
        <v>0</v>
      </c>
      <c r="T72" s="220">
        <f>T55*Parametre!$D$151</f>
        <v>0</v>
      </c>
      <c r="U72" s="220">
        <f>U55*Parametre!$D$151</f>
        <v>0</v>
      </c>
      <c r="V72" s="220">
        <f>V55*Parametre!$D$151</f>
        <v>0</v>
      </c>
      <c r="W72" s="220">
        <f>W55*Parametre!$D$151</f>
        <v>0</v>
      </c>
      <c r="X72" s="220">
        <f>X55*Parametre!$D$151</f>
        <v>0</v>
      </c>
      <c r="Y72" s="220">
        <f>Y55*Parametre!$D$151</f>
        <v>0</v>
      </c>
      <c r="Z72" s="220">
        <f>Z55*Parametre!$D$151</f>
        <v>0</v>
      </c>
      <c r="AA72" s="220">
        <f>AA55*Parametre!$D$151</f>
        <v>0</v>
      </c>
      <c r="AB72" s="220">
        <f>AB55*Parametre!$D$151</f>
        <v>0</v>
      </c>
      <c r="AC72" s="220">
        <f>AC55*Parametre!$D$151</f>
        <v>0</v>
      </c>
      <c r="AD72" s="220">
        <f>AD55*Parametre!$D$151</f>
        <v>0</v>
      </c>
      <c r="AE72" s="220">
        <f>AE55*Parametre!$D$151</f>
        <v>0</v>
      </c>
      <c r="AF72" s="220">
        <f>AF55*Parametre!$D$151</f>
        <v>0</v>
      </c>
      <c r="AG72" s="220">
        <f>AG55*Parametre!$D$151</f>
        <v>0</v>
      </c>
    </row>
    <row r="73" spans="2:33" x14ac:dyDescent="0.2">
      <c r="B73" s="3" t="s">
        <v>558</v>
      </c>
      <c r="C73" s="152">
        <f t="shared" ref="C73" si="33">SUM(D73:AG73)</f>
        <v>0</v>
      </c>
      <c r="D73" s="220">
        <f>D56*Parametre!$D$151</f>
        <v>0</v>
      </c>
      <c r="E73" s="220">
        <f>E56*Parametre!$D$151</f>
        <v>0</v>
      </c>
      <c r="F73" s="220">
        <f>F56*Parametre!$D$151</f>
        <v>0</v>
      </c>
      <c r="G73" s="220">
        <f>G56*Parametre!$D$151</f>
        <v>0</v>
      </c>
      <c r="H73" s="220">
        <f>H56*Parametre!$D$151</f>
        <v>0</v>
      </c>
      <c r="I73" s="220">
        <f>I56*Parametre!$D$151</f>
        <v>0</v>
      </c>
      <c r="J73" s="220">
        <f>J56*Parametre!$D$151</f>
        <v>0</v>
      </c>
      <c r="K73" s="220">
        <f>K56*Parametre!$D$151</f>
        <v>0</v>
      </c>
      <c r="L73" s="220">
        <f>L56*Parametre!$D$151</f>
        <v>0</v>
      </c>
      <c r="M73" s="220">
        <f>M56*Parametre!$D$151</f>
        <v>0</v>
      </c>
      <c r="N73" s="220">
        <f>N56*Parametre!$D$151</f>
        <v>0</v>
      </c>
      <c r="O73" s="220">
        <f>O56*Parametre!$D$151</f>
        <v>0</v>
      </c>
      <c r="P73" s="220">
        <f>P56*Parametre!$D$151</f>
        <v>0</v>
      </c>
      <c r="Q73" s="220">
        <f>Q56*Parametre!$D$151</f>
        <v>0</v>
      </c>
      <c r="R73" s="220">
        <f>R56*Parametre!$D$151</f>
        <v>0</v>
      </c>
      <c r="S73" s="220">
        <f>S56*Parametre!$D$151</f>
        <v>0</v>
      </c>
      <c r="T73" s="220">
        <f>T56*Parametre!$D$151</f>
        <v>0</v>
      </c>
      <c r="U73" s="220">
        <f>U56*Parametre!$D$151</f>
        <v>0</v>
      </c>
      <c r="V73" s="220">
        <f>V56*Parametre!$D$151</f>
        <v>0</v>
      </c>
      <c r="W73" s="220">
        <f>W56*Parametre!$D$151</f>
        <v>0</v>
      </c>
      <c r="X73" s="220">
        <f>X56*Parametre!$D$151</f>
        <v>0</v>
      </c>
      <c r="Y73" s="220">
        <f>Y56*Parametre!$D$151</f>
        <v>0</v>
      </c>
      <c r="Z73" s="220">
        <f>Z56*Parametre!$D$151</f>
        <v>0</v>
      </c>
      <c r="AA73" s="220">
        <f>AA56*Parametre!$D$151</f>
        <v>0</v>
      </c>
      <c r="AB73" s="220">
        <f>AB56*Parametre!$D$151</f>
        <v>0</v>
      </c>
      <c r="AC73" s="220">
        <f>AC56*Parametre!$D$151</f>
        <v>0</v>
      </c>
      <c r="AD73" s="220">
        <f>AD56*Parametre!$D$151</f>
        <v>0</v>
      </c>
      <c r="AE73" s="220">
        <f>AE56*Parametre!$D$151</f>
        <v>0</v>
      </c>
      <c r="AF73" s="220">
        <f>AF56*Parametre!$D$151</f>
        <v>0</v>
      </c>
      <c r="AG73" s="220">
        <f>AG56*Parametre!$D$151</f>
        <v>0</v>
      </c>
    </row>
    <row r="74" spans="2:33" x14ac:dyDescent="0.2">
      <c r="B74" s="221" t="s">
        <v>9</v>
      </c>
      <c r="C74" s="217">
        <f t="shared" si="31"/>
        <v>0</v>
      </c>
      <c r="D74" s="218">
        <f>SUM(D60:D73)</f>
        <v>0</v>
      </c>
      <c r="E74" s="218">
        <f t="shared" ref="E74:AG74" si="34">SUM(E60:E73)</f>
        <v>0</v>
      </c>
      <c r="F74" s="218">
        <f t="shared" si="34"/>
        <v>0</v>
      </c>
      <c r="G74" s="218">
        <f t="shared" si="34"/>
        <v>0</v>
      </c>
      <c r="H74" s="218">
        <f t="shared" si="34"/>
        <v>0</v>
      </c>
      <c r="I74" s="218">
        <f t="shared" si="34"/>
        <v>0</v>
      </c>
      <c r="J74" s="218">
        <f t="shared" si="34"/>
        <v>0</v>
      </c>
      <c r="K74" s="218">
        <f t="shared" si="34"/>
        <v>0</v>
      </c>
      <c r="L74" s="218">
        <f t="shared" si="34"/>
        <v>0</v>
      </c>
      <c r="M74" s="218">
        <f t="shared" si="34"/>
        <v>0</v>
      </c>
      <c r="N74" s="218">
        <f t="shared" si="34"/>
        <v>0</v>
      </c>
      <c r="O74" s="218">
        <f t="shared" si="34"/>
        <v>0</v>
      </c>
      <c r="P74" s="218">
        <f t="shared" si="34"/>
        <v>0</v>
      </c>
      <c r="Q74" s="218">
        <f t="shared" si="34"/>
        <v>0</v>
      </c>
      <c r="R74" s="218">
        <f t="shared" si="34"/>
        <v>0</v>
      </c>
      <c r="S74" s="218">
        <f t="shared" si="34"/>
        <v>0</v>
      </c>
      <c r="T74" s="218">
        <f t="shared" si="34"/>
        <v>0</v>
      </c>
      <c r="U74" s="218">
        <f t="shared" si="34"/>
        <v>0</v>
      </c>
      <c r="V74" s="218">
        <f t="shared" si="34"/>
        <v>0</v>
      </c>
      <c r="W74" s="218">
        <f t="shared" si="34"/>
        <v>0</v>
      </c>
      <c r="X74" s="218">
        <f t="shared" si="34"/>
        <v>0</v>
      </c>
      <c r="Y74" s="218">
        <f t="shared" si="34"/>
        <v>0</v>
      </c>
      <c r="Z74" s="218">
        <f t="shared" si="34"/>
        <v>0</v>
      </c>
      <c r="AA74" s="218">
        <f t="shared" si="34"/>
        <v>0</v>
      </c>
      <c r="AB74" s="218">
        <f t="shared" si="34"/>
        <v>0</v>
      </c>
      <c r="AC74" s="218">
        <f t="shared" si="34"/>
        <v>0</v>
      </c>
      <c r="AD74" s="218">
        <f t="shared" si="34"/>
        <v>0</v>
      </c>
      <c r="AE74" s="218">
        <f t="shared" si="34"/>
        <v>0</v>
      </c>
      <c r="AF74" s="218">
        <f t="shared" si="34"/>
        <v>0</v>
      </c>
      <c r="AG74" s="218">
        <f t="shared" si="34"/>
        <v>0</v>
      </c>
    </row>
    <row r="77" spans="2:33" x14ac:dyDescent="0.2">
      <c r="B77" s="3"/>
      <c r="C77" s="3"/>
      <c r="D77" s="3" t="s">
        <v>10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2:33" x14ac:dyDescent="0.2">
      <c r="B78" s="4" t="s">
        <v>541</v>
      </c>
      <c r="C78" s="4"/>
      <c r="D78" s="3">
        <v>1</v>
      </c>
      <c r="E78" s="3">
        <v>2</v>
      </c>
      <c r="F78" s="3">
        <v>3</v>
      </c>
      <c r="G78" s="3">
        <v>4</v>
      </c>
      <c r="H78" s="3">
        <v>5</v>
      </c>
      <c r="I78" s="3">
        <v>6</v>
      </c>
      <c r="J78" s="3">
        <v>7</v>
      </c>
      <c r="K78" s="3">
        <v>8</v>
      </c>
      <c r="L78" s="3">
        <v>9</v>
      </c>
      <c r="M78" s="3">
        <v>10</v>
      </c>
      <c r="N78" s="3">
        <v>11</v>
      </c>
      <c r="O78" s="3">
        <v>12</v>
      </c>
      <c r="P78" s="3">
        <v>13</v>
      </c>
      <c r="Q78" s="3">
        <v>14</v>
      </c>
      <c r="R78" s="3">
        <v>15</v>
      </c>
      <c r="S78" s="3">
        <v>16</v>
      </c>
      <c r="T78" s="3">
        <v>17</v>
      </c>
      <c r="U78" s="3">
        <v>18</v>
      </c>
      <c r="V78" s="3">
        <v>19</v>
      </c>
      <c r="W78" s="3">
        <v>20</v>
      </c>
      <c r="X78" s="3">
        <v>21</v>
      </c>
      <c r="Y78" s="3">
        <v>22</v>
      </c>
      <c r="Z78" s="3">
        <v>23</v>
      </c>
      <c r="AA78" s="3">
        <v>24</v>
      </c>
      <c r="AB78" s="3">
        <v>25</v>
      </c>
      <c r="AC78" s="3">
        <v>26</v>
      </c>
      <c r="AD78" s="3">
        <v>27</v>
      </c>
      <c r="AE78" s="3">
        <v>28</v>
      </c>
      <c r="AF78" s="3">
        <v>29</v>
      </c>
      <c r="AG78" s="3">
        <v>30</v>
      </c>
    </row>
    <row r="79" spans="2:33" x14ac:dyDescent="0.2">
      <c r="B79" s="6" t="s">
        <v>42</v>
      </c>
      <c r="C79" s="6" t="s">
        <v>9</v>
      </c>
      <c r="D79" s="20">
        <f>D4</f>
        <v>2024</v>
      </c>
      <c r="E79" s="20">
        <f t="shared" ref="E79:AG79" si="35">E4</f>
        <v>2025</v>
      </c>
      <c r="F79" s="20">
        <f t="shared" si="35"/>
        <v>2026</v>
      </c>
      <c r="G79" s="20">
        <f t="shared" si="35"/>
        <v>2027</v>
      </c>
      <c r="H79" s="20">
        <f t="shared" si="35"/>
        <v>2028</v>
      </c>
      <c r="I79" s="20">
        <f t="shared" si="35"/>
        <v>2029</v>
      </c>
      <c r="J79" s="20">
        <f t="shared" si="35"/>
        <v>2030</v>
      </c>
      <c r="K79" s="20">
        <f t="shared" si="35"/>
        <v>2031</v>
      </c>
      <c r="L79" s="20">
        <f t="shared" si="35"/>
        <v>2032</v>
      </c>
      <c r="M79" s="20">
        <f t="shared" si="35"/>
        <v>2033</v>
      </c>
      <c r="N79" s="20">
        <f t="shared" si="35"/>
        <v>2034</v>
      </c>
      <c r="O79" s="20">
        <f t="shared" si="35"/>
        <v>2035</v>
      </c>
      <c r="P79" s="20">
        <f t="shared" si="35"/>
        <v>2036</v>
      </c>
      <c r="Q79" s="20">
        <f t="shared" si="35"/>
        <v>2037</v>
      </c>
      <c r="R79" s="20">
        <f t="shared" si="35"/>
        <v>2038</v>
      </c>
      <c r="S79" s="20">
        <f t="shared" si="35"/>
        <v>2039</v>
      </c>
      <c r="T79" s="20">
        <f t="shared" si="35"/>
        <v>2040</v>
      </c>
      <c r="U79" s="20">
        <f t="shared" si="35"/>
        <v>2041</v>
      </c>
      <c r="V79" s="20">
        <f t="shared" si="35"/>
        <v>2042</v>
      </c>
      <c r="W79" s="20">
        <f t="shared" si="35"/>
        <v>2043</v>
      </c>
      <c r="X79" s="20">
        <f t="shared" si="35"/>
        <v>2044</v>
      </c>
      <c r="Y79" s="20">
        <f t="shared" si="35"/>
        <v>2045</v>
      </c>
      <c r="Z79" s="20">
        <f t="shared" si="35"/>
        <v>2046</v>
      </c>
      <c r="AA79" s="20">
        <f t="shared" si="35"/>
        <v>2047</v>
      </c>
      <c r="AB79" s="20">
        <f t="shared" si="35"/>
        <v>2048</v>
      </c>
      <c r="AC79" s="20">
        <f t="shared" si="35"/>
        <v>2049</v>
      </c>
      <c r="AD79" s="20">
        <f t="shared" si="35"/>
        <v>2050</v>
      </c>
      <c r="AE79" s="20">
        <f t="shared" si="35"/>
        <v>2051</v>
      </c>
      <c r="AF79" s="20">
        <f t="shared" si="35"/>
        <v>2052</v>
      </c>
      <c r="AG79" s="20">
        <f t="shared" si="35"/>
        <v>2053</v>
      </c>
    </row>
    <row r="80" spans="2:33" x14ac:dyDescent="0.2">
      <c r="B80" s="3" t="s">
        <v>547</v>
      </c>
      <c r="C80" s="152">
        <f t="shared" ref="C80:C85" si="36">SUM(D80:AG80)</f>
        <v>0</v>
      </c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  <c r="AD80" s="156"/>
      <c r="AE80" s="156"/>
      <c r="AF80" s="156"/>
      <c r="AG80" s="156"/>
    </row>
    <row r="81" spans="2:33" x14ac:dyDescent="0.2">
      <c r="B81" s="3" t="s">
        <v>548</v>
      </c>
      <c r="C81" s="152">
        <f t="shared" si="36"/>
        <v>0</v>
      </c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F81" s="156"/>
      <c r="AG81" s="156"/>
    </row>
    <row r="82" spans="2:33" x14ac:dyDescent="0.2">
      <c r="B82" s="3" t="s">
        <v>549</v>
      </c>
      <c r="C82" s="152">
        <f t="shared" si="36"/>
        <v>0</v>
      </c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</row>
    <row r="83" spans="2:33" x14ac:dyDescent="0.2">
      <c r="B83" s="3" t="s">
        <v>550</v>
      </c>
      <c r="C83" s="152">
        <f t="shared" si="36"/>
        <v>0</v>
      </c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  <c r="AE83" s="156"/>
      <c r="AF83" s="156"/>
      <c r="AG83" s="156"/>
    </row>
    <row r="84" spans="2:33" x14ac:dyDescent="0.2">
      <c r="B84" s="3" t="s">
        <v>551</v>
      </c>
      <c r="C84" s="152">
        <f t="shared" si="36"/>
        <v>0</v>
      </c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</row>
    <row r="85" spans="2:33" x14ac:dyDescent="0.2">
      <c r="B85" s="3" t="s">
        <v>552</v>
      </c>
      <c r="C85" s="152">
        <f t="shared" si="36"/>
        <v>0</v>
      </c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</row>
    <row r="86" spans="2:33" x14ac:dyDescent="0.2">
      <c r="B86" s="3" t="s">
        <v>553</v>
      </c>
      <c r="C86" s="152">
        <f t="shared" ref="C86:C88" si="37">SUM(D86:AG86)</f>
        <v>0</v>
      </c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6"/>
      <c r="AD86" s="156"/>
      <c r="AE86" s="156"/>
      <c r="AF86" s="156"/>
      <c r="AG86" s="156"/>
    </row>
    <row r="87" spans="2:33" x14ac:dyDescent="0.2">
      <c r="B87" s="3" t="s">
        <v>554</v>
      </c>
      <c r="C87" s="152">
        <f t="shared" si="37"/>
        <v>0</v>
      </c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6"/>
      <c r="AG87" s="156"/>
    </row>
    <row r="88" spans="2:33" x14ac:dyDescent="0.2">
      <c r="B88" s="3" t="s">
        <v>559</v>
      </c>
      <c r="C88" s="152">
        <f t="shared" si="37"/>
        <v>0</v>
      </c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156"/>
      <c r="AF88" s="156"/>
      <c r="AG88" s="156"/>
    </row>
    <row r="89" spans="2:33" x14ac:dyDescent="0.2">
      <c r="B89" s="3" t="s">
        <v>560</v>
      </c>
      <c r="C89" s="152">
        <f t="shared" ref="C89" si="38">SUM(D89:AG89)</f>
        <v>0</v>
      </c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</row>
    <row r="90" spans="2:33" x14ac:dyDescent="0.2">
      <c r="B90" s="3" t="s">
        <v>555</v>
      </c>
      <c r="C90" s="152">
        <f t="shared" ref="C90:C92" si="39">SUM(D90:AG90)</f>
        <v>0</v>
      </c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E90" s="156"/>
      <c r="AF90" s="156"/>
      <c r="AG90" s="156"/>
    </row>
    <row r="91" spans="2:33" x14ac:dyDescent="0.2">
      <c r="B91" s="3" t="s">
        <v>556</v>
      </c>
      <c r="C91" s="152">
        <f t="shared" si="39"/>
        <v>0</v>
      </c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</row>
    <row r="92" spans="2:33" x14ac:dyDescent="0.2">
      <c r="B92" s="3" t="s">
        <v>557</v>
      </c>
      <c r="C92" s="152">
        <f t="shared" si="39"/>
        <v>0</v>
      </c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</row>
    <row r="93" spans="2:33" x14ac:dyDescent="0.2">
      <c r="B93" s="3" t="s">
        <v>558</v>
      </c>
      <c r="C93" s="152">
        <f t="shared" ref="C93" si="40">SUM(D93:AG93)</f>
        <v>0</v>
      </c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</row>
    <row r="96" spans="2:33" x14ac:dyDescent="0.2">
      <c r="B96" s="3"/>
      <c r="C96" s="3"/>
      <c r="D96" s="3" t="s">
        <v>10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2:33" x14ac:dyDescent="0.2">
      <c r="B97" s="4" t="s">
        <v>542</v>
      </c>
      <c r="C97" s="4"/>
      <c r="D97" s="3">
        <v>1</v>
      </c>
      <c r="E97" s="3">
        <v>2</v>
      </c>
      <c r="F97" s="3">
        <v>3</v>
      </c>
      <c r="G97" s="3">
        <v>4</v>
      </c>
      <c r="H97" s="3">
        <v>5</v>
      </c>
      <c r="I97" s="3">
        <v>6</v>
      </c>
      <c r="J97" s="3">
        <v>7</v>
      </c>
      <c r="K97" s="3">
        <v>8</v>
      </c>
      <c r="L97" s="3">
        <v>9</v>
      </c>
      <c r="M97" s="3">
        <v>10</v>
      </c>
      <c r="N97" s="3">
        <v>11</v>
      </c>
      <c r="O97" s="3">
        <v>12</v>
      </c>
      <c r="P97" s="3">
        <v>13</v>
      </c>
      <c r="Q97" s="3">
        <v>14</v>
      </c>
      <c r="R97" s="3">
        <v>15</v>
      </c>
      <c r="S97" s="3">
        <v>16</v>
      </c>
      <c r="T97" s="3">
        <v>17</v>
      </c>
      <c r="U97" s="3">
        <v>18</v>
      </c>
      <c r="V97" s="3">
        <v>19</v>
      </c>
      <c r="W97" s="3">
        <v>20</v>
      </c>
      <c r="X97" s="3">
        <v>21</v>
      </c>
      <c r="Y97" s="3">
        <v>22</v>
      </c>
      <c r="Z97" s="3">
        <v>23</v>
      </c>
      <c r="AA97" s="3">
        <v>24</v>
      </c>
      <c r="AB97" s="3">
        <v>25</v>
      </c>
      <c r="AC97" s="3">
        <v>26</v>
      </c>
      <c r="AD97" s="3">
        <v>27</v>
      </c>
      <c r="AE97" s="3">
        <v>28</v>
      </c>
      <c r="AF97" s="3">
        <v>29</v>
      </c>
      <c r="AG97" s="3">
        <v>30</v>
      </c>
    </row>
    <row r="98" spans="2:33" x14ac:dyDescent="0.2">
      <c r="B98" s="6" t="s">
        <v>44</v>
      </c>
      <c r="C98" s="6" t="s">
        <v>9</v>
      </c>
      <c r="D98" s="20">
        <f>D4</f>
        <v>2024</v>
      </c>
      <c r="E98" s="20">
        <f t="shared" ref="E98:AG98" si="41">E4</f>
        <v>2025</v>
      </c>
      <c r="F98" s="20">
        <f t="shared" si="41"/>
        <v>2026</v>
      </c>
      <c r="G98" s="20">
        <f t="shared" si="41"/>
        <v>2027</v>
      </c>
      <c r="H98" s="20">
        <f t="shared" si="41"/>
        <v>2028</v>
      </c>
      <c r="I98" s="20">
        <f t="shared" si="41"/>
        <v>2029</v>
      </c>
      <c r="J98" s="20">
        <f t="shared" si="41"/>
        <v>2030</v>
      </c>
      <c r="K98" s="20">
        <f t="shared" si="41"/>
        <v>2031</v>
      </c>
      <c r="L98" s="20">
        <f t="shared" si="41"/>
        <v>2032</v>
      </c>
      <c r="M98" s="20">
        <f t="shared" si="41"/>
        <v>2033</v>
      </c>
      <c r="N98" s="20">
        <f t="shared" si="41"/>
        <v>2034</v>
      </c>
      <c r="O98" s="20">
        <f t="shared" si="41"/>
        <v>2035</v>
      </c>
      <c r="P98" s="20">
        <f t="shared" si="41"/>
        <v>2036</v>
      </c>
      <c r="Q98" s="20">
        <f t="shared" si="41"/>
        <v>2037</v>
      </c>
      <c r="R98" s="20">
        <f t="shared" si="41"/>
        <v>2038</v>
      </c>
      <c r="S98" s="20">
        <f t="shared" si="41"/>
        <v>2039</v>
      </c>
      <c r="T98" s="20">
        <f t="shared" si="41"/>
        <v>2040</v>
      </c>
      <c r="U98" s="20">
        <f t="shared" si="41"/>
        <v>2041</v>
      </c>
      <c r="V98" s="20">
        <f t="shared" si="41"/>
        <v>2042</v>
      </c>
      <c r="W98" s="20">
        <f t="shared" si="41"/>
        <v>2043</v>
      </c>
      <c r="X98" s="20">
        <f t="shared" si="41"/>
        <v>2044</v>
      </c>
      <c r="Y98" s="20">
        <f t="shared" si="41"/>
        <v>2045</v>
      </c>
      <c r="Z98" s="20">
        <f t="shared" si="41"/>
        <v>2046</v>
      </c>
      <c r="AA98" s="20">
        <f t="shared" si="41"/>
        <v>2047</v>
      </c>
      <c r="AB98" s="20">
        <f t="shared" si="41"/>
        <v>2048</v>
      </c>
      <c r="AC98" s="20">
        <f t="shared" si="41"/>
        <v>2049</v>
      </c>
      <c r="AD98" s="20">
        <f t="shared" si="41"/>
        <v>2050</v>
      </c>
      <c r="AE98" s="20">
        <f t="shared" si="41"/>
        <v>2051</v>
      </c>
      <c r="AF98" s="20">
        <f t="shared" si="41"/>
        <v>2052</v>
      </c>
      <c r="AG98" s="20">
        <f t="shared" si="41"/>
        <v>2053</v>
      </c>
    </row>
    <row r="99" spans="2:33" x14ac:dyDescent="0.2">
      <c r="B99" s="3" t="s">
        <v>547</v>
      </c>
      <c r="C99" s="152">
        <f t="shared" ref="C99:C104" si="42">SUM(D99:AG99)</f>
        <v>0</v>
      </c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</row>
    <row r="100" spans="2:33" x14ac:dyDescent="0.2">
      <c r="B100" s="3" t="s">
        <v>548</v>
      </c>
      <c r="C100" s="152">
        <f t="shared" si="42"/>
        <v>0</v>
      </c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</row>
    <row r="101" spans="2:33" x14ac:dyDescent="0.2">
      <c r="B101" s="3" t="s">
        <v>549</v>
      </c>
      <c r="C101" s="152">
        <f t="shared" si="42"/>
        <v>0</v>
      </c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</row>
    <row r="102" spans="2:33" x14ac:dyDescent="0.2">
      <c r="B102" s="3" t="s">
        <v>550</v>
      </c>
      <c r="C102" s="152">
        <f t="shared" si="42"/>
        <v>0</v>
      </c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</row>
    <row r="103" spans="2:33" x14ac:dyDescent="0.2">
      <c r="B103" s="3" t="s">
        <v>551</v>
      </c>
      <c r="C103" s="152">
        <f t="shared" si="42"/>
        <v>0</v>
      </c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</row>
    <row r="104" spans="2:33" x14ac:dyDescent="0.2">
      <c r="B104" s="3" t="s">
        <v>552</v>
      </c>
      <c r="C104" s="152">
        <f t="shared" si="42"/>
        <v>0</v>
      </c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</row>
    <row r="105" spans="2:33" x14ac:dyDescent="0.2">
      <c r="B105" s="3" t="s">
        <v>553</v>
      </c>
      <c r="C105" s="152">
        <f t="shared" ref="C105:C107" si="43">SUM(D105:AG105)</f>
        <v>0</v>
      </c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</row>
    <row r="106" spans="2:33" x14ac:dyDescent="0.2">
      <c r="B106" s="3" t="s">
        <v>554</v>
      </c>
      <c r="C106" s="152">
        <f t="shared" si="43"/>
        <v>0</v>
      </c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</row>
    <row r="107" spans="2:33" x14ac:dyDescent="0.2">
      <c r="B107" s="3" t="s">
        <v>559</v>
      </c>
      <c r="C107" s="152">
        <f t="shared" si="43"/>
        <v>0</v>
      </c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56"/>
      <c r="AD107" s="156"/>
      <c r="AE107" s="156"/>
      <c r="AF107" s="156"/>
      <c r="AG107" s="156"/>
    </row>
    <row r="108" spans="2:33" x14ac:dyDescent="0.2">
      <c r="B108" s="3" t="s">
        <v>560</v>
      </c>
      <c r="C108" s="152">
        <f t="shared" ref="C108" si="44">SUM(D108:AG108)</f>
        <v>0</v>
      </c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</row>
    <row r="109" spans="2:33" x14ac:dyDescent="0.2">
      <c r="B109" s="3" t="s">
        <v>555</v>
      </c>
      <c r="C109" s="152">
        <f t="shared" ref="C109:C111" si="45">SUM(D109:AG109)</f>
        <v>0</v>
      </c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6"/>
      <c r="AF109" s="156"/>
      <c r="AG109" s="156"/>
    </row>
    <row r="110" spans="2:33" x14ac:dyDescent="0.2">
      <c r="B110" s="3" t="s">
        <v>556</v>
      </c>
      <c r="C110" s="152">
        <f t="shared" si="45"/>
        <v>0</v>
      </c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6"/>
      <c r="AF110" s="156"/>
      <c r="AG110" s="156"/>
    </row>
    <row r="111" spans="2:33" x14ac:dyDescent="0.2">
      <c r="B111" s="3" t="s">
        <v>557</v>
      </c>
      <c r="C111" s="152">
        <f t="shared" si="45"/>
        <v>0</v>
      </c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6"/>
    </row>
    <row r="112" spans="2:33" x14ac:dyDescent="0.2">
      <c r="B112" s="3" t="s">
        <v>558</v>
      </c>
      <c r="C112" s="152">
        <f t="shared" ref="C112" si="46">SUM(D112:AG112)</f>
        <v>0</v>
      </c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6"/>
      <c r="AE112" s="156"/>
      <c r="AF112" s="156"/>
      <c r="AG112" s="156"/>
    </row>
    <row r="115" spans="2:33" x14ac:dyDescent="0.2">
      <c r="B115" s="3"/>
      <c r="C115" s="3"/>
      <c r="D115" s="3" t="s">
        <v>10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2:33" x14ac:dyDescent="0.2">
      <c r="B116" s="4" t="s">
        <v>543</v>
      </c>
      <c r="C116" s="4"/>
      <c r="D116" s="3">
        <v>1</v>
      </c>
      <c r="E116" s="3">
        <v>2</v>
      </c>
      <c r="F116" s="3">
        <v>3</v>
      </c>
      <c r="G116" s="3">
        <v>4</v>
      </c>
      <c r="H116" s="3">
        <v>5</v>
      </c>
      <c r="I116" s="3">
        <v>6</v>
      </c>
      <c r="J116" s="3">
        <v>7</v>
      </c>
      <c r="K116" s="3">
        <v>8</v>
      </c>
      <c r="L116" s="3">
        <v>9</v>
      </c>
      <c r="M116" s="3">
        <v>10</v>
      </c>
      <c r="N116" s="3">
        <v>11</v>
      </c>
      <c r="O116" s="3">
        <v>12</v>
      </c>
      <c r="P116" s="3">
        <v>13</v>
      </c>
      <c r="Q116" s="3">
        <v>14</v>
      </c>
      <c r="R116" s="3">
        <v>15</v>
      </c>
      <c r="S116" s="3">
        <v>16</v>
      </c>
      <c r="T116" s="3">
        <v>17</v>
      </c>
      <c r="U116" s="3">
        <v>18</v>
      </c>
      <c r="V116" s="3">
        <v>19</v>
      </c>
      <c r="W116" s="3">
        <v>20</v>
      </c>
      <c r="X116" s="3">
        <v>21</v>
      </c>
      <c r="Y116" s="3">
        <v>22</v>
      </c>
      <c r="Z116" s="3">
        <v>23</v>
      </c>
      <c r="AA116" s="3">
        <v>24</v>
      </c>
      <c r="AB116" s="3">
        <v>25</v>
      </c>
      <c r="AC116" s="3">
        <v>26</v>
      </c>
      <c r="AD116" s="3">
        <v>27</v>
      </c>
      <c r="AE116" s="3">
        <v>28</v>
      </c>
      <c r="AF116" s="3">
        <v>29</v>
      </c>
      <c r="AG116" s="3">
        <v>30</v>
      </c>
    </row>
    <row r="117" spans="2:33" x14ac:dyDescent="0.2">
      <c r="B117" s="6" t="s">
        <v>82</v>
      </c>
      <c r="C117" s="6" t="s">
        <v>9</v>
      </c>
      <c r="D117" s="20">
        <f>D4</f>
        <v>2024</v>
      </c>
      <c r="E117" s="20">
        <f t="shared" ref="E117:AG117" si="47">E4</f>
        <v>2025</v>
      </c>
      <c r="F117" s="20">
        <f t="shared" si="47"/>
        <v>2026</v>
      </c>
      <c r="G117" s="20">
        <f t="shared" si="47"/>
        <v>2027</v>
      </c>
      <c r="H117" s="20">
        <f t="shared" si="47"/>
        <v>2028</v>
      </c>
      <c r="I117" s="20">
        <f t="shared" si="47"/>
        <v>2029</v>
      </c>
      <c r="J117" s="20">
        <f t="shared" si="47"/>
        <v>2030</v>
      </c>
      <c r="K117" s="20">
        <f t="shared" si="47"/>
        <v>2031</v>
      </c>
      <c r="L117" s="20">
        <f t="shared" si="47"/>
        <v>2032</v>
      </c>
      <c r="M117" s="20">
        <f t="shared" si="47"/>
        <v>2033</v>
      </c>
      <c r="N117" s="20">
        <f t="shared" si="47"/>
        <v>2034</v>
      </c>
      <c r="O117" s="20">
        <f t="shared" si="47"/>
        <v>2035</v>
      </c>
      <c r="P117" s="20">
        <f t="shared" si="47"/>
        <v>2036</v>
      </c>
      <c r="Q117" s="20">
        <f t="shared" si="47"/>
        <v>2037</v>
      </c>
      <c r="R117" s="20">
        <f t="shared" si="47"/>
        <v>2038</v>
      </c>
      <c r="S117" s="20">
        <f t="shared" si="47"/>
        <v>2039</v>
      </c>
      <c r="T117" s="20">
        <f t="shared" si="47"/>
        <v>2040</v>
      </c>
      <c r="U117" s="20">
        <f t="shared" si="47"/>
        <v>2041</v>
      </c>
      <c r="V117" s="20">
        <f t="shared" si="47"/>
        <v>2042</v>
      </c>
      <c r="W117" s="20">
        <f t="shared" si="47"/>
        <v>2043</v>
      </c>
      <c r="X117" s="20">
        <f t="shared" si="47"/>
        <v>2044</v>
      </c>
      <c r="Y117" s="20">
        <f t="shared" si="47"/>
        <v>2045</v>
      </c>
      <c r="Z117" s="20">
        <f t="shared" si="47"/>
        <v>2046</v>
      </c>
      <c r="AA117" s="20">
        <f t="shared" si="47"/>
        <v>2047</v>
      </c>
      <c r="AB117" s="20">
        <f t="shared" si="47"/>
        <v>2048</v>
      </c>
      <c r="AC117" s="20">
        <f t="shared" si="47"/>
        <v>2049</v>
      </c>
      <c r="AD117" s="20">
        <f t="shared" si="47"/>
        <v>2050</v>
      </c>
      <c r="AE117" s="20">
        <f t="shared" si="47"/>
        <v>2051</v>
      </c>
      <c r="AF117" s="20">
        <f t="shared" si="47"/>
        <v>2052</v>
      </c>
      <c r="AG117" s="20">
        <f t="shared" si="47"/>
        <v>2053</v>
      </c>
    </row>
    <row r="118" spans="2:33" x14ac:dyDescent="0.2">
      <c r="B118" s="3" t="s">
        <v>547</v>
      </c>
      <c r="C118" s="152">
        <f t="shared" ref="C118:C123" si="48">SUM(D118:AG118)</f>
        <v>0</v>
      </c>
      <c r="D118" s="152">
        <f t="shared" ref="D118:AG118" si="49">D80-D99</f>
        <v>0</v>
      </c>
      <c r="E118" s="152">
        <f t="shared" si="49"/>
        <v>0</v>
      </c>
      <c r="F118" s="152">
        <f t="shared" si="49"/>
        <v>0</v>
      </c>
      <c r="G118" s="152">
        <f t="shared" si="49"/>
        <v>0</v>
      </c>
      <c r="H118" s="152">
        <f t="shared" si="49"/>
        <v>0</v>
      </c>
      <c r="I118" s="152">
        <f t="shared" si="49"/>
        <v>0</v>
      </c>
      <c r="J118" s="152">
        <f t="shared" si="49"/>
        <v>0</v>
      </c>
      <c r="K118" s="152">
        <f t="shared" si="49"/>
        <v>0</v>
      </c>
      <c r="L118" s="152">
        <f t="shared" si="49"/>
        <v>0</v>
      </c>
      <c r="M118" s="152">
        <f t="shared" si="49"/>
        <v>0</v>
      </c>
      <c r="N118" s="152">
        <f t="shared" si="49"/>
        <v>0</v>
      </c>
      <c r="O118" s="152">
        <f t="shared" si="49"/>
        <v>0</v>
      </c>
      <c r="P118" s="152">
        <f t="shared" si="49"/>
        <v>0</v>
      </c>
      <c r="Q118" s="152">
        <f t="shared" si="49"/>
        <v>0</v>
      </c>
      <c r="R118" s="152">
        <f t="shared" si="49"/>
        <v>0</v>
      </c>
      <c r="S118" s="152">
        <f t="shared" si="49"/>
        <v>0</v>
      </c>
      <c r="T118" s="152">
        <f t="shared" si="49"/>
        <v>0</v>
      </c>
      <c r="U118" s="152">
        <f t="shared" si="49"/>
        <v>0</v>
      </c>
      <c r="V118" s="152">
        <f t="shared" si="49"/>
        <v>0</v>
      </c>
      <c r="W118" s="152">
        <f t="shared" si="49"/>
        <v>0</v>
      </c>
      <c r="X118" s="152">
        <f t="shared" si="49"/>
        <v>0</v>
      </c>
      <c r="Y118" s="152">
        <f t="shared" si="49"/>
        <v>0</v>
      </c>
      <c r="Z118" s="152">
        <f t="shared" si="49"/>
        <v>0</v>
      </c>
      <c r="AA118" s="152">
        <f t="shared" si="49"/>
        <v>0</v>
      </c>
      <c r="AB118" s="152">
        <f t="shared" si="49"/>
        <v>0</v>
      </c>
      <c r="AC118" s="152">
        <f t="shared" si="49"/>
        <v>0</v>
      </c>
      <c r="AD118" s="152">
        <f t="shared" si="49"/>
        <v>0</v>
      </c>
      <c r="AE118" s="152">
        <f t="shared" si="49"/>
        <v>0</v>
      </c>
      <c r="AF118" s="152">
        <f t="shared" si="49"/>
        <v>0</v>
      </c>
      <c r="AG118" s="152">
        <f t="shared" si="49"/>
        <v>0</v>
      </c>
    </row>
    <row r="119" spans="2:33" x14ac:dyDescent="0.2">
      <c r="B119" s="3" t="s">
        <v>548</v>
      </c>
      <c r="C119" s="152">
        <f t="shared" si="48"/>
        <v>0</v>
      </c>
      <c r="D119" s="152">
        <f t="shared" ref="D119:AG119" si="50">D81-D100</f>
        <v>0</v>
      </c>
      <c r="E119" s="152">
        <f t="shared" si="50"/>
        <v>0</v>
      </c>
      <c r="F119" s="152">
        <f t="shared" si="50"/>
        <v>0</v>
      </c>
      <c r="G119" s="152">
        <f t="shared" si="50"/>
        <v>0</v>
      </c>
      <c r="H119" s="152">
        <f t="shared" si="50"/>
        <v>0</v>
      </c>
      <c r="I119" s="152">
        <f t="shared" si="50"/>
        <v>0</v>
      </c>
      <c r="J119" s="152">
        <f t="shared" si="50"/>
        <v>0</v>
      </c>
      <c r="K119" s="152">
        <f t="shared" si="50"/>
        <v>0</v>
      </c>
      <c r="L119" s="152">
        <f t="shared" si="50"/>
        <v>0</v>
      </c>
      <c r="M119" s="152">
        <f t="shared" si="50"/>
        <v>0</v>
      </c>
      <c r="N119" s="152">
        <f t="shared" si="50"/>
        <v>0</v>
      </c>
      <c r="O119" s="152">
        <f t="shared" si="50"/>
        <v>0</v>
      </c>
      <c r="P119" s="152">
        <f t="shared" si="50"/>
        <v>0</v>
      </c>
      <c r="Q119" s="152">
        <f t="shared" si="50"/>
        <v>0</v>
      </c>
      <c r="R119" s="152">
        <f t="shared" si="50"/>
        <v>0</v>
      </c>
      <c r="S119" s="152">
        <f t="shared" si="50"/>
        <v>0</v>
      </c>
      <c r="T119" s="152">
        <f t="shared" si="50"/>
        <v>0</v>
      </c>
      <c r="U119" s="152">
        <f t="shared" si="50"/>
        <v>0</v>
      </c>
      <c r="V119" s="152">
        <f t="shared" si="50"/>
        <v>0</v>
      </c>
      <c r="W119" s="152">
        <f t="shared" si="50"/>
        <v>0</v>
      </c>
      <c r="X119" s="152">
        <f t="shared" si="50"/>
        <v>0</v>
      </c>
      <c r="Y119" s="152">
        <f t="shared" si="50"/>
        <v>0</v>
      </c>
      <c r="Z119" s="152">
        <f t="shared" si="50"/>
        <v>0</v>
      </c>
      <c r="AA119" s="152">
        <f t="shared" si="50"/>
        <v>0</v>
      </c>
      <c r="AB119" s="152">
        <f t="shared" si="50"/>
        <v>0</v>
      </c>
      <c r="AC119" s="152">
        <f t="shared" si="50"/>
        <v>0</v>
      </c>
      <c r="AD119" s="152">
        <f t="shared" si="50"/>
        <v>0</v>
      </c>
      <c r="AE119" s="152">
        <f t="shared" si="50"/>
        <v>0</v>
      </c>
      <c r="AF119" s="152">
        <f t="shared" si="50"/>
        <v>0</v>
      </c>
      <c r="AG119" s="152">
        <f t="shared" si="50"/>
        <v>0</v>
      </c>
    </row>
    <row r="120" spans="2:33" x14ac:dyDescent="0.2">
      <c r="B120" s="3" t="s">
        <v>549</v>
      </c>
      <c r="C120" s="152">
        <f t="shared" si="48"/>
        <v>0</v>
      </c>
      <c r="D120" s="152">
        <f t="shared" ref="D120:AG120" si="51">D82-D101</f>
        <v>0</v>
      </c>
      <c r="E120" s="152">
        <f t="shared" si="51"/>
        <v>0</v>
      </c>
      <c r="F120" s="152">
        <f t="shared" si="51"/>
        <v>0</v>
      </c>
      <c r="G120" s="152">
        <f t="shared" si="51"/>
        <v>0</v>
      </c>
      <c r="H120" s="152">
        <f t="shared" si="51"/>
        <v>0</v>
      </c>
      <c r="I120" s="152">
        <f t="shared" si="51"/>
        <v>0</v>
      </c>
      <c r="J120" s="152">
        <f t="shared" si="51"/>
        <v>0</v>
      </c>
      <c r="K120" s="152">
        <f t="shared" si="51"/>
        <v>0</v>
      </c>
      <c r="L120" s="152">
        <f t="shared" si="51"/>
        <v>0</v>
      </c>
      <c r="M120" s="152">
        <f t="shared" si="51"/>
        <v>0</v>
      </c>
      <c r="N120" s="152">
        <f t="shared" si="51"/>
        <v>0</v>
      </c>
      <c r="O120" s="152">
        <f t="shared" si="51"/>
        <v>0</v>
      </c>
      <c r="P120" s="152">
        <f t="shared" si="51"/>
        <v>0</v>
      </c>
      <c r="Q120" s="152">
        <f t="shared" si="51"/>
        <v>0</v>
      </c>
      <c r="R120" s="152">
        <f t="shared" si="51"/>
        <v>0</v>
      </c>
      <c r="S120" s="152">
        <f t="shared" si="51"/>
        <v>0</v>
      </c>
      <c r="T120" s="152">
        <f t="shared" si="51"/>
        <v>0</v>
      </c>
      <c r="U120" s="152">
        <f t="shared" si="51"/>
        <v>0</v>
      </c>
      <c r="V120" s="152">
        <f t="shared" si="51"/>
        <v>0</v>
      </c>
      <c r="W120" s="152">
        <f t="shared" si="51"/>
        <v>0</v>
      </c>
      <c r="X120" s="152">
        <f t="shared" si="51"/>
        <v>0</v>
      </c>
      <c r="Y120" s="152">
        <f t="shared" si="51"/>
        <v>0</v>
      </c>
      <c r="Z120" s="152">
        <f t="shared" si="51"/>
        <v>0</v>
      </c>
      <c r="AA120" s="152">
        <f t="shared" si="51"/>
        <v>0</v>
      </c>
      <c r="AB120" s="152">
        <f t="shared" si="51"/>
        <v>0</v>
      </c>
      <c r="AC120" s="152">
        <f t="shared" si="51"/>
        <v>0</v>
      </c>
      <c r="AD120" s="152">
        <f t="shared" si="51"/>
        <v>0</v>
      </c>
      <c r="AE120" s="152">
        <f t="shared" si="51"/>
        <v>0</v>
      </c>
      <c r="AF120" s="152">
        <f t="shared" si="51"/>
        <v>0</v>
      </c>
      <c r="AG120" s="152">
        <f t="shared" si="51"/>
        <v>0</v>
      </c>
    </row>
    <row r="121" spans="2:33" x14ac:dyDescent="0.2">
      <c r="B121" s="3" t="s">
        <v>550</v>
      </c>
      <c r="C121" s="152">
        <f t="shared" si="48"/>
        <v>0</v>
      </c>
      <c r="D121" s="152">
        <f t="shared" ref="D121:AG121" si="52">D83-D102</f>
        <v>0</v>
      </c>
      <c r="E121" s="152">
        <f t="shared" si="52"/>
        <v>0</v>
      </c>
      <c r="F121" s="152">
        <f t="shared" si="52"/>
        <v>0</v>
      </c>
      <c r="G121" s="152">
        <f t="shared" si="52"/>
        <v>0</v>
      </c>
      <c r="H121" s="152">
        <f t="shared" si="52"/>
        <v>0</v>
      </c>
      <c r="I121" s="152">
        <f t="shared" si="52"/>
        <v>0</v>
      </c>
      <c r="J121" s="152">
        <f t="shared" si="52"/>
        <v>0</v>
      </c>
      <c r="K121" s="152">
        <f t="shared" si="52"/>
        <v>0</v>
      </c>
      <c r="L121" s="152">
        <f t="shared" si="52"/>
        <v>0</v>
      </c>
      <c r="M121" s="152">
        <f t="shared" si="52"/>
        <v>0</v>
      </c>
      <c r="N121" s="152">
        <f t="shared" si="52"/>
        <v>0</v>
      </c>
      <c r="O121" s="152">
        <f t="shared" si="52"/>
        <v>0</v>
      </c>
      <c r="P121" s="152">
        <f t="shared" si="52"/>
        <v>0</v>
      </c>
      <c r="Q121" s="152">
        <f t="shared" si="52"/>
        <v>0</v>
      </c>
      <c r="R121" s="152">
        <f t="shared" si="52"/>
        <v>0</v>
      </c>
      <c r="S121" s="152">
        <f t="shared" si="52"/>
        <v>0</v>
      </c>
      <c r="T121" s="152">
        <f t="shared" si="52"/>
        <v>0</v>
      </c>
      <c r="U121" s="152">
        <f t="shared" si="52"/>
        <v>0</v>
      </c>
      <c r="V121" s="152">
        <f t="shared" si="52"/>
        <v>0</v>
      </c>
      <c r="W121" s="152">
        <f t="shared" si="52"/>
        <v>0</v>
      </c>
      <c r="X121" s="152">
        <f t="shared" si="52"/>
        <v>0</v>
      </c>
      <c r="Y121" s="152">
        <f t="shared" si="52"/>
        <v>0</v>
      </c>
      <c r="Z121" s="152">
        <f t="shared" si="52"/>
        <v>0</v>
      </c>
      <c r="AA121" s="152">
        <f t="shared" si="52"/>
        <v>0</v>
      </c>
      <c r="AB121" s="152">
        <f t="shared" si="52"/>
        <v>0</v>
      </c>
      <c r="AC121" s="152">
        <f t="shared" si="52"/>
        <v>0</v>
      </c>
      <c r="AD121" s="152">
        <f t="shared" si="52"/>
        <v>0</v>
      </c>
      <c r="AE121" s="152">
        <f t="shared" si="52"/>
        <v>0</v>
      </c>
      <c r="AF121" s="152">
        <f t="shared" si="52"/>
        <v>0</v>
      </c>
      <c r="AG121" s="152">
        <f t="shared" si="52"/>
        <v>0</v>
      </c>
    </row>
    <row r="122" spans="2:33" x14ac:dyDescent="0.2">
      <c r="B122" s="3" t="s">
        <v>551</v>
      </c>
      <c r="C122" s="152">
        <f t="shared" si="48"/>
        <v>0</v>
      </c>
      <c r="D122" s="152">
        <f t="shared" ref="D122:AG122" si="53">D84-D103</f>
        <v>0</v>
      </c>
      <c r="E122" s="152">
        <f t="shared" si="53"/>
        <v>0</v>
      </c>
      <c r="F122" s="152">
        <f t="shared" si="53"/>
        <v>0</v>
      </c>
      <c r="G122" s="152">
        <f t="shared" si="53"/>
        <v>0</v>
      </c>
      <c r="H122" s="152">
        <f t="shared" si="53"/>
        <v>0</v>
      </c>
      <c r="I122" s="152">
        <f t="shared" si="53"/>
        <v>0</v>
      </c>
      <c r="J122" s="152">
        <f t="shared" si="53"/>
        <v>0</v>
      </c>
      <c r="K122" s="152">
        <f t="shared" si="53"/>
        <v>0</v>
      </c>
      <c r="L122" s="152">
        <f t="shared" si="53"/>
        <v>0</v>
      </c>
      <c r="M122" s="152">
        <f t="shared" si="53"/>
        <v>0</v>
      </c>
      <c r="N122" s="152">
        <f t="shared" si="53"/>
        <v>0</v>
      </c>
      <c r="O122" s="152">
        <f t="shared" si="53"/>
        <v>0</v>
      </c>
      <c r="P122" s="152">
        <f t="shared" si="53"/>
        <v>0</v>
      </c>
      <c r="Q122" s="152">
        <f t="shared" si="53"/>
        <v>0</v>
      </c>
      <c r="R122" s="152">
        <f t="shared" si="53"/>
        <v>0</v>
      </c>
      <c r="S122" s="152">
        <f t="shared" si="53"/>
        <v>0</v>
      </c>
      <c r="T122" s="152">
        <f t="shared" si="53"/>
        <v>0</v>
      </c>
      <c r="U122" s="152">
        <f t="shared" si="53"/>
        <v>0</v>
      </c>
      <c r="V122" s="152">
        <f t="shared" si="53"/>
        <v>0</v>
      </c>
      <c r="W122" s="152">
        <f t="shared" si="53"/>
        <v>0</v>
      </c>
      <c r="X122" s="152">
        <f t="shared" si="53"/>
        <v>0</v>
      </c>
      <c r="Y122" s="152">
        <f t="shared" si="53"/>
        <v>0</v>
      </c>
      <c r="Z122" s="152">
        <f t="shared" si="53"/>
        <v>0</v>
      </c>
      <c r="AA122" s="152">
        <f t="shared" si="53"/>
        <v>0</v>
      </c>
      <c r="AB122" s="152">
        <f t="shared" si="53"/>
        <v>0</v>
      </c>
      <c r="AC122" s="152">
        <f t="shared" si="53"/>
        <v>0</v>
      </c>
      <c r="AD122" s="152">
        <f t="shared" si="53"/>
        <v>0</v>
      </c>
      <c r="AE122" s="152">
        <f t="shared" si="53"/>
        <v>0</v>
      </c>
      <c r="AF122" s="152">
        <f t="shared" si="53"/>
        <v>0</v>
      </c>
      <c r="AG122" s="152">
        <f t="shared" si="53"/>
        <v>0</v>
      </c>
    </row>
    <row r="123" spans="2:33" x14ac:dyDescent="0.2">
      <c r="B123" s="3" t="s">
        <v>552</v>
      </c>
      <c r="C123" s="152">
        <f t="shared" si="48"/>
        <v>0</v>
      </c>
      <c r="D123" s="152">
        <f t="shared" ref="D123:AG123" si="54">D85-D104</f>
        <v>0</v>
      </c>
      <c r="E123" s="152">
        <f t="shared" si="54"/>
        <v>0</v>
      </c>
      <c r="F123" s="152">
        <f t="shared" si="54"/>
        <v>0</v>
      </c>
      <c r="G123" s="152">
        <f t="shared" si="54"/>
        <v>0</v>
      </c>
      <c r="H123" s="152">
        <f t="shared" si="54"/>
        <v>0</v>
      </c>
      <c r="I123" s="152">
        <f t="shared" si="54"/>
        <v>0</v>
      </c>
      <c r="J123" s="152">
        <f t="shared" si="54"/>
        <v>0</v>
      </c>
      <c r="K123" s="152">
        <f t="shared" si="54"/>
        <v>0</v>
      </c>
      <c r="L123" s="152">
        <f t="shared" si="54"/>
        <v>0</v>
      </c>
      <c r="M123" s="152">
        <f t="shared" si="54"/>
        <v>0</v>
      </c>
      <c r="N123" s="152">
        <f t="shared" si="54"/>
        <v>0</v>
      </c>
      <c r="O123" s="152">
        <f t="shared" si="54"/>
        <v>0</v>
      </c>
      <c r="P123" s="152">
        <f t="shared" si="54"/>
        <v>0</v>
      </c>
      <c r="Q123" s="152">
        <f t="shared" si="54"/>
        <v>0</v>
      </c>
      <c r="R123" s="152">
        <f t="shared" si="54"/>
        <v>0</v>
      </c>
      <c r="S123" s="152">
        <f t="shared" si="54"/>
        <v>0</v>
      </c>
      <c r="T123" s="152">
        <f t="shared" si="54"/>
        <v>0</v>
      </c>
      <c r="U123" s="152">
        <f t="shared" si="54"/>
        <v>0</v>
      </c>
      <c r="V123" s="152">
        <f t="shared" si="54"/>
        <v>0</v>
      </c>
      <c r="W123" s="152">
        <f t="shared" si="54"/>
        <v>0</v>
      </c>
      <c r="X123" s="152">
        <f t="shared" si="54"/>
        <v>0</v>
      </c>
      <c r="Y123" s="152">
        <f t="shared" si="54"/>
        <v>0</v>
      </c>
      <c r="Z123" s="152">
        <f t="shared" si="54"/>
        <v>0</v>
      </c>
      <c r="AA123" s="152">
        <f t="shared" si="54"/>
        <v>0</v>
      </c>
      <c r="AB123" s="152">
        <f t="shared" si="54"/>
        <v>0</v>
      </c>
      <c r="AC123" s="152">
        <f t="shared" si="54"/>
        <v>0</v>
      </c>
      <c r="AD123" s="152">
        <f t="shared" si="54"/>
        <v>0</v>
      </c>
      <c r="AE123" s="152">
        <f t="shared" si="54"/>
        <v>0</v>
      </c>
      <c r="AF123" s="152">
        <f t="shared" si="54"/>
        <v>0</v>
      </c>
      <c r="AG123" s="152">
        <f t="shared" si="54"/>
        <v>0</v>
      </c>
    </row>
    <row r="124" spans="2:33" x14ac:dyDescent="0.2">
      <c r="B124" s="3" t="s">
        <v>553</v>
      </c>
      <c r="C124" s="152">
        <f t="shared" ref="C124:C126" si="55">SUM(D124:AG124)</f>
        <v>0</v>
      </c>
      <c r="D124" s="152">
        <f t="shared" ref="D124:AG124" si="56">D86-D105</f>
        <v>0</v>
      </c>
      <c r="E124" s="152">
        <f t="shared" si="56"/>
        <v>0</v>
      </c>
      <c r="F124" s="152">
        <f t="shared" si="56"/>
        <v>0</v>
      </c>
      <c r="G124" s="152">
        <f t="shared" si="56"/>
        <v>0</v>
      </c>
      <c r="H124" s="152">
        <f t="shared" si="56"/>
        <v>0</v>
      </c>
      <c r="I124" s="152">
        <f t="shared" si="56"/>
        <v>0</v>
      </c>
      <c r="J124" s="152">
        <f t="shared" si="56"/>
        <v>0</v>
      </c>
      <c r="K124" s="152">
        <f t="shared" si="56"/>
        <v>0</v>
      </c>
      <c r="L124" s="152">
        <f t="shared" si="56"/>
        <v>0</v>
      </c>
      <c r="M124" s="152">
        <f t="shared" si="56"/>
        <v>0</v>
      </c>
      <c r="N124" s="152">
        <f t="shared" si="56"/>
        <v>0</v>
      </c>
      <c r="O124" s="152">
        <f t="shared" si="56"/>
        <v>0</v>
      </c>
      <c r="P124" s="152">
        <f t="shared" si="56"/>
        <v>0</v>
      </c>
      <c r="Q124" s="152">
        <f t="shared" si="56"/>
        <v>0</v>
      </c>
      <c r="R124" s="152">
        <f t="shared" si="56"/>
        <v>0</v>
      </c>
      <c r="S124" s="152">
        <f t="shared" si="56"/>
        <v>0</v>
      </c>
      <c r="T124" s="152">
        <f t="shared" si="56"/>
        <v>0</v>
      </c>
      <c r="U124" s="152">
        <f t="shared" si="56"/>
        <v>0</v>
      </c>
      <c r="V124" s="152">
        <f t="shared" si="56"/>
        <v>0</v>
      </c>
      <c r="W124" s="152">
        <f t="shared" si="56"/>
        <v>0</v>
      </c>
      <c r="X124" s="152">
        <f t="shared" si="56"/>
        <v>0</v>
      </c>
      <c r="Y124" s="152">
        <f t="shared" si="56"/>
        <v>0</v>
      </c>
      <c r="Z124" s="152">
        <f t="shared" si="56"/>
        <v>0</v>
      </c>
      <c r="AA124" s="152">
        <f t="shared" si="56"/>
        <v>0</v>
      </c>
      <c r="AB124" s="152">
        <f t="shared" si="56"/>
        <v>0</v>
      </c>
      <c r="AC124" s="152">
        <f t="shared" si="56"/>
        <v>0</v>
      </c>
      <c r="AD124" s="152">
        <f t="shared" si="56"/>
        <v>0</v>
      </c>
      <c r="AE124" s="152">
        <f t="shared" si="56"/>
        <v>0</v>
      </c>
      <c r="AF124" s="152">
        <f t="shared" si="56"/>
        <v>0</v>
      </c>
      <c r="AG124" s="152">
        <f t="shared" si="56"/>
        <v>0</v>
      </c>
    </row>
    <row r="125" spans="2:33" x14ac:dyDescent="0.2">
      <c r="B125" s="3" t="s">
        <v>554</v>
      </c>
      <c r="C125" s="152">
        <f t="shared" si="55"/>
        <v>0</v>
      </c>
      <c r="D125" s="152">
        <f t="shared" ref="D125:AG125" si="57">D87-D106</f>
        <v>0</v>
      </c>
      <c r="E125" s="152">
        <f t="shared" si="57"/>
        <v>0</v>
      </c>
      <c r="F125" s="152">
        <f t="shared" si="57"/>
        <v>0</v>
      </c>
      <c r="G125" s="152">
        <f t="shared" si="57"/>
        <v>0</v>
      </c>
      <c r="H125" s="152">
        <f t="shared" si="57"/>
        <v>0</v>
      </c>
      <c r="I125" s="152">
        <f t="shared" si="57"/>
        <v>0</v>
      </c>
      <c r="J125" s="152">
        <f t="shared" si="57"/>
        <v>0</v>
      </c>
      <c r="K125" s="152">
        <f t="shared" si="57"/>
        <v>0</v>
      </c>
      <c r="L125" s="152">
        <f t="shared" si="57"/>
        <v>0</v>
      </c>
      <c r="M125" s="152">
        <f t="shared" si="57"/>
        <v>0</v>
      </c>
      <c r="N125" s="152">
        <f t="shared" si="57"/>
        <v>0</v>
      </c>
      <c r="O125" s="152">
        <f t="shared" si="57"/>
        <v>0</v>
      </c>
      <c r="P125" s="152">
        <f t="shared" si="57"/>
        <v>0</v>
      </c>
      <c r="Q125" s="152">
        <f t="shared" si="57"/>
        <v>0</v>
      </c>
      <c r="R125" s="152">
        <f t="shared" si="57"/>
        <v>0</v>
      </c>
      <c r="S125" s="152">
        <f t="shared" si="57"/>
        <v>0</v>
      </c>
      <c r="T125" s="152">
        <f t="shared" si="57"/>
        <v>0</v>
      </c>
      <c r="U125" s="152">
        <f t="shared" si="57"/>
        <v>0</v>
      </c>
      <c r="V125" s="152">
        <f t="shared" si="57"/>
        <v>0</v>
      </c>
      <c r="W125" s="152">
        <f t="shared" si="57"/>
        <v>0</v>
      </c>
      <c r="X125" s="152">
        <f t="shared" si="57"/>
        <v>0</v>
      </c>
      <c r="Y125" s="152">
        <f t="shared" si="57"/>
        <v>0</v>
      </c>
      <c r="Z125" s="152">
        <f t="shared" si="57"/>
        <v>0</v>
      </c>
      <c r="AA125" s="152">
        <f t="shared" si="57"/>
        <v>0</v>
      </c>
      <c r="AB125" s="152">
        <f t="shared" si="57"/>
        <v>0</v>
      </c>
      <c r="AC125" s="152">
        <f t="shared" si="57"/>
        <v>0</v>
      </c>
      <c r="AD125" s="152">
        <f t="shared" si="57"/>
        <v>0</v>
      </c>
      <c r="AE125" s="152">
        <f t="shared" si="57"/>
        <v>0</v>
      </c>
      <c r="AF125" s="152">
        <f t="shared" si="57"/>
        <v>0</v>
      </c>
      <c r="AG125" s="152">
        <f t="shared" si="57"/>
        <v>0</v>
      </c>
    </row>
    <row r="126" spans="2:33" x14ac:dyDescent="0.2">
      <c r="B126" s="3" t="s">
        <v>559</v>
      </c>
      <c r="C126" s="152">
        <f t="shared" si="55"/>
        <v>0</v>
      </c>
      <c r="D126" s="152">
        <f>D88-D107</f>
        <v>0</v>
      </c>
      <c r="E126" s="152">
        <f t="shared" ref="E126:AG127" si="58">E88-E107</f>
        <v>0</v>
      </c>
      <c r="F126" s="152">
        <f t="shared" si="58"/>
        <v>0</v>
      </c>
      <c r="G126" s="152">
        <f t="shared" si="58"/>
        <v>0</v>
      </c>
      <c r="H126" s="152">
        <f t="shared" si="58"/>
        <v>0</v>
      </c>
      <c r="I126" s="152">
        <f t="shared" si="58"/>
        <v>0</v>
      </c>
      <c r="J126" s="152">
        <f t="shared" si="58"/>
        <v>0</v>
      </c>
      <c r="K126" s="152">
        <f t="shared" si="58"/>
        <v>0</v>
      </c>
      <c r="L126" s="152">
        <f t="shared" si="58"/>
        <v>0</v>
      </c>
      <c r="M126" s="152">
        <f t="shared" si="58"/>
        <v>0</v>
      </c>
      <c r="N126" s="152">
        <f t="shared" si="58"/>
        <v>0</v>
      </c>
      <c r="O126" s="152">
        <f t="shared" si="58"/>
        <v>0</v>
      </c>
      <c r="P126" s="152">
        <f t="shared" si="58"/>
        <v>0</v>
      </c>
      <c r="Q126" s="152">
        <f t="shared" si="58"/>
        <v>0</v>
      </c>
      <c r="R126" s="152">
        <f t="shared" si="58"/>
        <v>0</v>
      </c>
      <c r="S126" s="152">
        <f t="shared" si="58"/>
        <v>0</v>
      </c>
      <c r="T126" s="152">
        <f t="shared" si="58"/>
        <v>0</v>
      </c>
      <c r="U126" s="152">
        <f t="shared" si="58"/>
        <v>0</v>
      </c>
      <c r="V126" s="152">
        <f t="shared" si="58"/>
        <v>0</v>
      </c>
      <c r="W126" s="152">
        <f t="shared" si="58"/>
        <v>0</v>
      </c>
      <c r="X126" s="152">
        <f t="shared" si="58"/>
        <v>0</v>
      </c>
      <c r="Y126" s="152">
        <f t="shared" si="58"/>
        <v>0</v>
      </c>
      <c r="Z126" s="152">
        <f t="shared" si="58"/>
        <v>0</v>
      </c>
      <c r="AA126" s="152">
        <f t="shared" si="58"/>
        <v>0</v>
      </c>
      <c r="AB126" s="152">
        <f t="shared" si="58"/>
        <v>0</v>
      </c>
      <c r="AC126" s="152">
        <f t="shared" si="58"/>
        <v>0</v>
      </c>
      <c r="AD126" s="152">
        <f t="shared" si="58"/>
        <v>0</v>
      </c>
      <c r="AE126" s="152">
        <f t="shared" si="58"/>
        <v>0</v>
      </c>
      <c r="AF126" s="152">
        <f t="shared" si="58"/>
        <v>0</v>
      </c>
      <c r="AG126" s="152">
        <f t="shared" si="58"/>
        <v>0</v>
      </c>
    </row>
    <row r="127" spans="2:33" x14ac:dyDescent="0.2">
      <c r="B127" s="3" t="s">
        <v>560</v>
      </c>
      <c r="C127" s="152">
        <f t="shared" ref="C127" si="59">SUM(D127:AG127)</f>
        <v>0</v>
      </c>
      <c r="D127" s="152">
        <f>D89-D108</f>
        <v>0</v>
      </c>
      <c r="E127" s="152">
        <f t="shared" si="58"/>
        <v>0</v>
      </c>
      <c r="F127" s="152">
        <f t="shared" si="58"/>
        <v>0</v>
      </c>
      <c r="G127" s="152">
        <f t="shared" si="58"/>
        <v>0</v>
      </c>
      <c r="H127" s="152">
        <f t="shared" si="58"/>
        <v>0</v>
      </c>
      <c r="I127" s="152">
        <f t="shared" si="58"/>
        <v>0</v>
      </c>
      <c r="J127" s="152">
        <f t="shared" si="58"/>
        <v>0</v>
      </c>
      <c r="K127" s="152">
        <f t="shared" si="58"/>
        <v>0</v>
      </c>
      <c r="L127" s="152">
        <f t="shared" si="58"/>
        <v>0</v>
      </c>
      <c r="M127" s="152">
        <f t="shared" si="58"/>
        <v>0</v>
      </c>
      <c r="N127" s="152">
        <f t="shared" si="58"/>
        <v>0</v>
      </c>
      <c r="O127" s="152">
        <f t="shared" si="58"/>
        <v>0</v>
      </c>
      <c r="P127" s="152">
        <f t="shared" si="58"/>
        <v>0</v>
      </c>
      <c r="Q127" s="152">
        <f t="shared" si="58"/>
        <v>0</v>
      </c>
      <c r="R127" s="152">
        <f t="shared" si="58"/>
        <v>0</v>
      </c>
      <c r="S127" s="152">
        <f t="shared" si="58"/>
        <v>0</v>
      </c>
      <c r="T127" s="152">
        <f t="shared" si="58"/>
        <v>0</v>
      </c>
      <c r="U127" s="152">
        <f t="shared" si="58"/>
        <v>0</v>
      </c>
      <c r="V127" s="152">
        <f t="shared" si="58"/>
        <v>0</v>
      </c>
      <c r="W127" s="152">
        <f t="shared" si="58"/>
        <v>0</v>
      </c>
      <c r="X127" s="152">
        <f t="shared" si="58"/>
        <v>0</v>
      </c>
      <c r="Y127" s="152">
        <f t="shared" si="58"/>
        <v>0</v>
      </c>
      <c r="Z127" s="152">
        <f t="shared" si="58"/>
        <v>0</v>
      </c>
      <c r="AA127" s="152">
        <f t="shared" si="58"/>
        <v>0</v>
      </c>
      <c r="AB127" s="152">
        <f t="shared" si="58"/>
        <v>0</v>
      </c>
      <c r="AC127" s="152">
        <f t="shared" si="58"/>
        <v>0</v>
      </c>
      <c r="AD127" s="152">
        <f t="shared" si="58"/>
        <v>0</v>
      </c>
      <c r="AE127" s="152">
        <f t="shared" si="58"/>
        <v>0</v>
      </c>
      <c r="AF127" s="152">
        <f t="shared" si="58"/>
        <v>0</v>
      </c>
      <c r="AG127" s="152">
        <f t="shared" si="58"/>
        <v>0</v>
      </c>
    </row>
    <row r="128" spans="2:33" x14ac:dyDescent="0.2">
      <c r="B128" s="3" t="s">
        <v>555</v>
      </c>
      <c r="C128" s="152">
        <f t="shared" ref="C128:C130" si="60">SUM(D128:AG128)</f>
        <v>0</v>
      </c>
      <c r="D128" s="152">
        <f t="shared" ref="D128:AG128" si="61">D90-D109</f>
        <v>0</v>
      </c>
      <c r="E128" s="152">
        <f t="shared" si="61"/>
        <v>0</v>
      </c>
      <c r="F128" s="152">
        <f t="shared" si="61"/>
        <v>0</v>
      </c>
      <c r="G128" s="152">
        <f t="shared" si="61"/>
        <v>0</v>
      </c>
      <c r="H128" s="152">
        <f t="shared" si="61"/>
        <v>0</v>
      </c>
      <c r="I128" s="152">
        <f t="shared" si="61"/>
        <v>0</v>
      </c>
      <c r="J128" s="152">
        <f t="shared" si="61"/>
        <v>0</v>
      </c>
      <c r="K128" s="152">
        <f t="shared" si="61"/>
        <v>0</v>
      </c>
      <c r="L128" s="152">
        <f t="shared" si="61"/>
        <v>0</v>
      </c>
      <c r="M128" s="152">
        <f t="shared" si="61"/>
        <v>0</v>
      </c>
      <c r="N128" s="152">
        <f t="shared" si="61"/>
        <v>0</v>
      </c>
      <c r="O128" s="152">
        <f t="shared" si="61"/>
        <v>0</v>
      </c>
      <c r="P128" s="152">
        <f t="shared" si="61"/>
        <v>0</v>
      </c>
      <c r="Q128" s="152">
        <f t="shared" si="61"/>
        <v>0</v>
      </c>
      <c r="R128" s="152">
        <f t="shared" si="61"/>
        <v>0</v>
      </c>
      <c r="S128" s="152">
        <f t="shared" si="61"/>
        <v>0</v>
      </c>
      <c r="T128" s="152">
        <f t="shared" si="61"/>
        <v>0</v>
      </c>
      <c r="U128" s="152">
        <f t="shared" si="61"/>
        <v>0</v>
      </c>
      <c r="V128" s="152">
        <f t="shared" si="61"/>
        <v>0</v>
      </c>
      <c r="W128" s="152">
        <f t="shared" si="61"/>
        <v>0</v>
      </c>
      <c r="X128" s="152">
        <f t="shared" si="61"/>
        <v>0</v>
      </c>
      <c r="Y128" s="152">
        <f t="shared" si="61"/>
        <v>0</v>
      </c>
      <c r="Z128" s="152">
        <f t="shared" si="61"/>
        <v>0</v>
      </c>
      <c r="AA128" s="152">
        <f t="shared" si="61"/>
        <v>0</v>
      </c>
      <c r="AB128" s="152">
        <f t="shared" si="61"/>
        <v>0</v>
      </c>
      <c r="AC128" s="152">
        <f t="shared" si="61"/>
        <v>0</v>
      </c>
      <c r="AD128" s="152">
        <f t="shared" si="61"/>
        <v>0</v>
      </c>
      <c r="AE128" s="152">
        <f t="shared" si="61"/>
        <v>0</v>
      </c>
      <c r="AF128" s="152">
        <f t="shared" si="61"/>
        <v>0</v>
      </c>
      <c r="AG128" s="152">
        <f t="shared" si="61"/>
        <v>0</v>
      </c>
    </row>
    <row r="129" spans="2:33" x14ac:dyDescent="0.2">
      <c r="B129" s="3" t="s">
        <v>556</v>
      </c>
      <c r="C129" s="152">
        <f t="shared" si="60"/>
        <v>0</v>
      </c>
      <c r="D129" s="152">
        <f t="shared" ref="D129:AG129" si="62">D91-D110</f>
        <v>0</v>
      </c>
      <c r="E129" s="152">
        <f t="shared" si="62"/>
        <v>0</v>
      </c>
      <c r="F129" s="152">
        <f t="shared" si="62"/>
        <v>0</v>
      </c>
      <c r="G129" s="152">
        <f t="shared" si="62"/>
        <v>0</v>
      </c>
      <c r="H129" s="152">
        <f t="shared" si="62"/>
        <v>0</v>
      </c>
      <c r="I129" s="152">
        <f t="shared" si="62"/>
        <v>0</v>
      </c>
      <c r="J129" s="152">
        <f t="shared" si="62"/>
        <v>0</v>
      </c>
      <c r="K129" s="152">
        <f t="shared" si="62"/>
        <v>0</v>
      </c>
      <c r="L129" s="152">
        <f t="shared" si="62"/>
        <v>0</v>
      </c>
      <c r="M129" s="152">
        <f t="shared" si="62"/>
        <v>0</v>
      </c>
      <c r="N129" s="152">
        <f t="shared" si="62"/>
        <v>0</v>
      </c>
      <c r="O129" s="152">
        <f t="shared" si="62"/>
        <v>0</v>
      </c>
      <c r="P129" s="152">
        <f t="shared" si="62"/>
        <v>0</v>
      </c>
      <c r="Q129" s="152">
        <f t="shared" si="62"/>
        <v>0</v>
      </c>
      <c r="R129" s="152">
        <f t="shared" si="62"/>
        <v>0</v>
      </c>
      <c r="S129" s="152">
        <f t="shared" si="62"/>
        <v>0</v>
      </c>
      <c r="T129" s="152">
        <f t="shared" si="62"/>
        <v>0</v>
      </c>
      <c r="U129" s="152">
        <f t="shared" si="62"/>
        <v>0</v>
      </c>
      <c r="V129" s="152">
        <f t="shared" si="62"/>
        <v>0</v>
      </c>
      <c r="W129" s="152">
        <f t="shared" si="62"/>
        <v>0</v>
      </c>
      <c r="X129" s="152">
        <f t="shared" si="62"/>
        <v>0</v>
      </c>
      <c r="Y129" s="152">
        <f t="shared" si="62"/>
        <v>0</v>
      </c>
      <c r="Z129" s="152">
        <f t="shared" si="62"/>
        <v>0</v>
      </c>
      <c r="AA129" s="152">
        <f t="shared" si="62"/>
        <v>0</v>
      </c>
      <c r="AB129" s="152">
        <f t="shared" si="62"/>
        <v>0</v>
      </c>
      <c r="AC129" s="152">
        <f t="shared" si="62"/>
        <v>0</v>
      </c>
      <c r="AD129" s="152">
        <f t="shared" si="62"/>
        <v>0</v>
      </c>
      <c r="AE129" s="152">
        <f t="shared" si="62"/>
        <v>0</v>
      </c>
      <c r="AF129" s="152">
        <f t="shared" si="62"/>
        <v>0</v>
      </c>
      <c r="AG129" s="152">
        <f t="shared" si="62"/>
        <v>0</v>
      </c>
    </row>
    <row r="130" spans="2:33" x14ac:dyDescent="0.2">
      <c r="B130" s="3" t="s">
        <v>557</v>
      </c>
      <c r="C130" s="152">
        <f t="shared" si="60"/>
        <v>0</v>
      </c>
      <c r="D130" s="152">
        <f>D92-D111</f>
        <v>0</v>
      </c>
      <c r="E130" s="152">
        <f t="shared" ref="E130:AG131" si="63">E92-E111</f>
        <v>0</v>
      </c>
      <c r="F130" s="152">
        <f t="shared" si="63"/>
        <v>0</v>
      </c>
      <c r="G130" s="152">
        <f t="shared" si="63"/>
        <v>0</v>
      </c>
      <c r="H130" s="152">
        <f t="shared" si="63"/>
        <v>0</v>
      </c>
      <c r="I130" s="152">
        <f t="shared" si="63"/>
        <v>0</v>
      </c>
      <c r="J130" s="152">
        <f t="shared" si="63"/>
        <v>0</v>
      </c>
      <c r="K130" s="152">
        <f t="shared" si="63"/>
        <v>0</v>
      </c>
      <c r="L130" s="152">
        <f t="shared" si="63"/>
        <v>0</v>
      </c>
      <c r="M130" s="152">
        <f t="shared" si="63"/>
        <v>0</v>
      </c>
      <c r="N130" s="152">
        <f t="shared" si="63"/>
        <v>0</v>
      </c>
      <c r="O130" s="152">
        <f t="shared" si="63"/>
        <v>0</v>
      </c>
      <c r="P130" s="152">
        <f t="shared" si="63"/>
        <v>0</v>
      </c>
      <c r="Q130" s="152">
        <f t="shared" si="63"/>
        <v>0</v>
      </c>
      <c r="R130" s="152">
        <f t="shared" si="63"/>
        <v>0</v>
      </c>
      <c r="S130" s="152">
        <f t="shared" si="63"/>
        <v>0</v>
      </c>
      <c r="T130" s="152">
        <f t="shared" si="63"/>
        <v>0</v>
      </c>
      <c r="U130" s="152">
        <f t="shared" si="63"/>
        <v>0</v>
      </c>
      <c r="V130" s="152">
        <f t="shared" si="63"/>
        <v>0</v>
      </c>
      <c r="W130" s="152">
        <f t="shared" si="63"/>
        <v>0</v>
      </c>
      <c r="X130" s="152">
        <f t="shared" si="63"/>
        <v>0</v>
      </c>
      <c r="Y130" s="152">
        <f t="shared" si="63"/>
        <v>0</v>
      </c>
      <c r="Z130" s="152">
        <f t="shared" si="63"/>
        <v>0</v>
      </c>
      <c r="AA130" s="152">
        <f t="shared" si="63"/>
        <v>0</v>
      </c>
      <c r="AB130" s="152">
        <f t="shared" si="63"/>
        <v>0</v>
      </c>
      <c r="AC130" s="152">
        <f t="shared" si="63"/>
        <v>0</v>
      </c>
      <c r="AD130" s="152">
        <f t="shared" si="63"/>
        <v>0</v>
      </c>
      <c r="AE130" s="152">
        <f t="shared" si="63"/>
        <v>0</v>
      </c>
      <c r="AF130" s="152">
        <f t="shared" si="63"/>
        <v>0</v>
      </c>
      <c r="AG130" s="152">
        <f t="shared" si="63"/>
        <v>0</v>
      </c>
    </row>
    <row r="131" spans="2:33" x14ac:dyDescent="0.2">
      <c r="B131" s="3" t="s">
        <v>558</v>
      </c>
      <c r="C131" s="152">
        <f t="shared" ref="C131" si="64">SUM(D131:AG131)</f>
        <v>0</v>
      </c>
      <c r="D131" s="152">
        <f>D93-D112</f>
        <v>0</v>
      </c>
      <c r="E131" s="152">
        <f t="shared" si="63"/>
        <v>0</v>
      </c>
      <c r="F131" s="152">
        <f t="shared" si="63"/>
        <v>0</v>
      </c>
      <c r="G131" s="152">
        <f t="shared" si="63"/>
        <v>0</v>
      </c>
      <c r="H131" s="152">
        <f t="shared" si="63"/>
        <v>0</v>
      </c>
      <c r="I131" s="152">
        <f t="shared" si="63"/>
        <v>0</v>
      </c>
      <c r="J131" s="152">
        <f t="shared" si="63"/>
        <v>0</v>
      </c>
      <c r="K131" s="152">
        <f t="shared" si="63"/>
        <v>0</v>
      </c>
      <c r="L131" s="152">
        <f t="shared" si="63"/>
        <v>0</v>
      </c>
      <c r="M131" s="152">
        <f t="shared" si="63"/>
        <v>0</v>
      </c>
      <c r="N131" s="152">
        <f t="shared" si="63"/>
        <v>0</v>
      </c>
      <c r="O131" s="152">
        <f t="shared" si="63"/>
        <v>0</v>
      </c>
      <c r="P131" s="152">
        <f t="shared" si="63"/>
        <v>0</v>
      </c>
      <c r="Q131" s="152">
        <f t="shared" si="63"/>
        <v>0</v>
      </c>
      <c r="R131" s="152">
        <f t="shared" si="63"/>
        <v>0</v>
      </c>
      <c r="S131" s="152">
        <f t="shared" si="63"/>
        <v>0</v>
      </c>
      <c r="T131" s="152">
        <f t="shared" si="63"/>
        <v>0</v>
      </c>
      <c r="U131" s="152">
        <f t="shared" si="63"/>
        <v>0</v>
      </c>
      <c r="V131" s="152">
        <f t="shared" si="63"/>
        <v>0</v>
      </c>
      <c r="W131" s="152">
        <f t="shared" si="63"/>
        <v>0</v>
      </c>
      <c r="X131" s="152">
        <f t="shared" si="63"/>
        <v>0</v>
      </c>
      <c r="Y131" s="152">
        <f t="shared" si="63"/>
        <v>0</v>
      </c>
      <c r="Z131" s="152">
        <f t="shared" si="63"/>
        <v>0</v>
      </c>
      <c r="AA131" s="152">
        <f t="shared" si="63"/>
        <v>0</v>
      </c>
      <c r="AB131" s="152">
        <f t="shared" si="63"/>
        <v>0</v>
      </c>
      <c r="AC131" s="152">
        <f t="shared" si="63"/>
        <v>0</v>
      </c>
      <c r="AD131" s="152">
        <f t="shared" si="63"/>
        <v>0</v>
      </c>
      <c r="AE131" s="152">
        <f t="shared" si="63"/>
        <v>0</v>
      </c>
      <c r="AF131" s="152">
        <f t="shared" si="63"/>
        <v>0</v>
      </c>
      <c r="AG131" s="152">
        <f t="shared" si="63"/>
        <v>0</v>
      </c>
    </row>
    <row r="132" spans="2:33" x14ac:dyDescent="0.2"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</row>
    <row r="134" spans="2:33" ht="20.399999999999999" x14ac:dyDescent="0.2">
      <c r="B134" s="10" t="s">
        <v>544</v>
      </c>
      <c r="C134" s="4" t="s">
        <v>9</v>
      </c>
    </row>
    <row r="135" spans="2:33" x14ac:dyDescent="0.2">
      <c r="B135" s="3" t="s">
        <v>547</v>
      </c>
      <c r="C135" s="152">
        <f t="shared" ref="C135:C143" si="65">SUM(D135:AG135)</f>
        <v>0</v>
      </c>
      <c r="D135" s="152">
        <f>D118*Parametre!$C$139</f>
        <v>0</v>
      </c>
      <c r="E135" s="152">
        <f>E118*Parametre!$C$139</f>
        <v>0</v>
      </c>
      <c r="F135" s="152">
        <f>F118*Parametre!$C$139</f>
        <v>0</v>
      </c>
      <c r="G135" s="152">
        <f>G118*Parametre!$C$139</f>
        <v>0</v>
      </c>
      <c r="H135" s="152">
        <f>H118*Parametre!$C$139</f>
        <v>0</v>
      </c>
      <c r="I135" s="152">
        <f>I118*Parametre!$C$139</f>
        <v>0</v>
      </c>
      <c r="J135" s="152">
        <f>J118*Parametre!$C$139</f>
        <v>0</v>
      </c>
      <c r="K135" s="152">
        <f>K118*Parametre!$C$139</f>
        <v>0</v>
      </c>
      <c r="L135" s="152">
        <f>L118*Parametre!$C$139</f>
        <v>0</v>
      </c>
      <c r="M135" s="152">
        <f>M118*Parametre!$C$139</f>
        <v>0</v>
      </c>
      <c r="N135" s="152">
        <f>N118*Parametre!$C$139</f>
        <v>0</v>
      </c>
      <c r="O135" s="152">
        <f>O118*Parametre!$C$139</f>
        <v>0</v>
      </c>
      <c r="P135" s="152">
        <f>P118*Parametre!$C$139</f>
        <v>0</v>
      </c>
      <c r="Q135" s="152">
        <f>Q118*Parametre!$C$139</f>
        <v>0</v>
      </c>
      <c r="R135" s="152">
        <f>R118*Parametre!$C$139</f>
        <v>0</v>
      </c>
      <c r="S135" s="152">
        <f>S118*Parametre!$C$139</f>
        <v>0</v>
      </c>
      <c r="T135" s="152">
        <f>T118*Parametre!$C$139</f>
        <v>0</v>
      </c>
      <c r="U135" s="152">
        <f>U118*Parametre!$C$139</f>
        <v>0</v>
      </c>
      <c r="V135" s="152">
        <f>V118*Parametre!$C$139</f>
        <v>0</v>
      </c>
      <c r="W135" s="152">
        <f>W118*Parametre!$C$139</f>
        <v>0</v>
      </c>
      <c r="X135" s="152">
        <f>X118*Parametre!$C$139</f>
        <v>0</v>
      </c>
      <c r="Y135" s="152">
        <f>Y118*Parametre!$C$139</f>
        <v>0</v>
      </c>
      <c r="Z135" s="152">
        <f>Z118*Parametre!$C$139</f>
        <v>0</v>
      </c>
      <c r="AA135" s="152">
        <f>AA118*Parametre!$C$139</f>
        <v>0</v>
      </c>
      <c r="AB135" s="152">
        <f>AB118*Parametre!$C$139</f>
        <v>0</v>
      </c>
      <c r="AC135" s="152">
        <f>AC118*Parametre!$C$139</f>
        <v>0</v>
      </c>
      <c r="AD135" s="152">
        <f>AD118*Parametre!$C$139</f>
        <v>0</v>
      </c>
      <c r="AE135" s="152">
        <f>AE118*Parametre!$C$139</f>
        <v>0</v>
      </c>
      <c r="AF135" s="152">
        <f>AF118*Parametre!$C$139</f>
        <v>0</v>
      </c>
      <c r="AG135" s="152">
        <f>AG118*Parametre!$C$139</f>
        <v>0</v>
      </c>
    </row>
    <row r="136" spans="2:33" x14ac:dyDescent="0.2">
      <c r="B136" s="3" t="s">
        <v>548</v>
      </c>
      <c r="C136" s="152">
        <f t="shared" si="65"/>
        <v>0</v>
      </c>
      <c r="D136" s="152">
        <f>D119*Parametre!$C$140</f>
        <v>0</v>
      </c>
      <c r="E136" s="152">
        <f>E119*Parametre!$C$140</f>
        <v>0</v>
      </c>
      <c r="F136" s="152">
        <f>F119*Parametre!$C$140</f>
        <v>0</v>
      </c>
      <c r="G136" s="152">
        <f>G119*Parametre!$C$140</f>
        <v>0</v>
      </c>
      <c r="H136" s="152">
        <f>H119*Parametre!$C$140</f>
        <v>0</v>
      </c>
      <c r="I136" s="152">
        <f>I119*Parametre!$C$140</f>
        <v>0</v>
      </c>
      <c r="J136" s="152">
        <f>J119*Parametre!$C$140</f>
        <v>0</v>
      </c>
      <c r="K136" s="152">
        <f>K119*Parametre!$C$140</f>
        <v>0</v>
      </c>
      <c r="L136" s="152">
        <f>L119*Parametre!$C$140</f>
        <v>0</v>
      </c>
      <c r="M136" s="152">
        <f>M119*Parametre!$C$140</f>
        <v>0</v>
      </c>
      <c r="N136" s="152">
        <f>N119*Parametre!$C$140</f>
        <v>0</v>
      </c>
      <c r="O136" s="152">
        <f>O119*Parametre!$C$140</f>
        <v>0</v>
      </c>
      <c r="P136" s="152">
        <f>P119*Parametre!$C$140</f>
        <v>0</v>
      </c>
      <c r="Q136" s="152">
        <f>Q119*Parametre!$C$140</f>
        <v>0</v>
      </c>
      <c r="R136" s="152">
        <f>R119*Parametre!$C$140</f>
        <v>0</v>
      </c>
      <c r="S136" s="152">
        <f>S119*Parametre!$C$140</f>
        <v>0</v>
      </c>
      <c r="T136" s="152">
        <f>T119*Parametre!$C$140</f>
        <v>0</v>
      </c>
      <c r="U136" s="152">
        <f>U119*Parametre!$C$140</f>
        <v>0</v>
      </c>
      <c r="V136" s="152">
        <f>V119*Parametre!$C$140</f>
        <v>0</v>
      </c>
      <c r="W136" s="152">
        <f>W119*Parametre!$C$140</f>
        <v>0</v>
      </c>
      <c r="X136" s="152">
        <f>X119*Parametre!$C$140</f>
        <v>0</v>
      </c>
      <c r="Y136" s="152">
        <f>Y119*Parametre!$C$140</f>
        <v>0</v>
      </c>
      <c r="Z136" s="152">
        <f>Z119*Parametre!$C$140</f>
        <v>0</v>
      </c>
      <c r="AA136" s="152">
        <f>AA119*Parametre!$C$140</f>
        <v>0</v>
      </c>
      <c r="AB136" s="152">
        <f>AB119*Parametre!$C$140</f>
        <v>0</v>
      </c>
      <c r="AC136" s="152">
        <f>AC119*Parametre!$C$140</f>
        <v>0</v>
      </c>
      <c r="AD136" s="152">
        <f>AD119*Parametre!$C$140</f>
        <v>0</v>
      </c>
      <c r="AE136" s="152">
        <f>AE119*Parametre!$C$140</f>
        <v>0</v>
      </c>
      <c r="AF136" s="152">
        <f>AF119*Parametre!$C$140</f>
        <v>0</v>
      </c>
      <c r="AG136" s="152">
        <f>AG119*Parametre!$C$140</f>
        <v>0</v>
      </c>
    </row>
    <row r="137" spans="2:33" x14ac:dyDescent="0.2">
      <c r="B137" s="3" t="s">
        <v>549</v>
      </c>
      <c r="C137" s="152">
        <f t="shared" si="65"/>
        <v>0</v>
      </c>
      <c r="D137" s="152">
        <f>D120*Parametre!$C$141</f>
        <v>0</v>
      </c>
      <c r="E137" s="152">
        <f>E120*Parametre!$C$141</f>
        <v>0</v>
      </c>
      <c r="F137" s="152">
        <f>F120*Parametre!$C$141</f>
        <v>0</v>
      </c>
      <c r="G137" s="152">
        <f>G120*Parametre!$C$141</f>
        <v>0</v>
      </c>
      <c r="H137" s="152">
        <f>H120*Parametre!$C$141</f>
        <v>0</v>
      </c>
      <c r="I137" s="152">
        <f>I120*Parametre!$C$141</f>
        <v>0</v>
      </c>
      <c r="J137" s="152">
        <f>J120*Parametre!$C$141</f>
        <v>0</v>
      </c>
      <c r="K137" s="152">
        <f>K120*Parametre!$C$141</f>
        <v>0</v>
      </c>
      <c r="L137" s="152">
        <f>L120*Parametre!$C$141</f>
        <v>0</v>
      </c>
      <c r="M137" s="152">
        <f>M120*Parametre!$C$141</f>
        <v>0</v>
      </c>
      <c r="N137" s="152">
        <f>N120*Parametre!$C$141</f>
        <v>0</v>
      </c>
      <c r="O137" s="152">
        <f>O120*Parametre!$C$141</f>
        <v>0</v>
      </c>
      <c r="P137" s="152">
        <f>P120*Parametre!$C$141</f>
        <v>0</v>
      </c>
      <c r="Q137" s="152">
        <f>Q120*Parametre!$C$141</f>
        <v>0</v>
      </c>
      <c r="R137" s="152">
        <f>R120*Parametre!$C$141</f>
        <v>0</v>
      </c>
      <c r="S137" s="152">
        <f>S120*Parametre!$C$141</f>
        <v>0</v>
      </c>
      <c r="T137" s="152">
        <f>T120*Parametre!$C$141</f>
        <v>0</v>
      </c>
      <c r="U137" s="152">
        <f>U120*Parametre!$C$141</f>
        <v>0</v>
      </c>
      <c r="V137" s="152">
        <f>V120*Parametre!$C$141</f>
        <v>0</v>
      </c>
      <c r="W137" s="152">
        <f>W120*Parametre!$C$141</f>
        <v>0</v>
      </c>
      <c r="X137" s="152">
        <f>X120*Parametre!$C$141</f>
        <v>0</v>
      </c>
      <c r="Y137" s="152">
        <f>Y120*Parametre!$C$141</f>
        <v>0</v>
      </c>
      <c r="Z137" s="152">
        <f>Z120*Parametre!$C$141</f>
        <v>0</v>
      </c>
      <c r="AA137" s="152">
        <f>AA120*Parametre!$C$141</f>
        <v>0</v>
      </c>
      <c r="AB137" s="152">
        <f>AB120*Parametre!$C$141</f>
        <v>0</v>
      </c>
      <c r="AC137" s="152">
        <f>AC120*Parametre!$C$141</f>
        <v>0</v>
      </c>
      <c r="AD137" s="152">
        <f>AD120*Parametre!$C$141</f>
        <v>0</v>
      </c>
      <c r="AE137" s="152">
        <f>AE120*Parametre!$C$141</f>
        <v>0</v>
      </c>
      <c r="AF137" s="152">
        <f>AF120*Parametre!$C$141</f>
        <v>0</v>
      </c>
      <c r="AG137" s="152">
        <f>AG120*Parametre!$C$141</f>
        <v>0</v>
      </c>
    </row>
    <row r="138" spans="2:33" x14ac:dyDescent="0.2">
      <c r="B138" s="3" t="s">
        <v>550</v>
      </c>
      <c r="C138" s="152">
        <f t="shared" si="65"/>
        <v>0</v>
      </c>
      <c r="D138" s="152">
        <f>D121*Parametre!$C$142</f>
        <v>0</v>
      </c>
      <c r="E138" s="152">
        <f>E121*Parametre!$C$142</f>
        <v>0</v>
      </c>
      <c r="F138" s="152">
        <f>F121*Parametre!$C$142</f>
        <v>0</v>
      </c>
      <c r="G138" s="152">
        <f>G121*Parametre!$C$142</f>
        <v>0</v>
      </c>
      <c r="H138" s="152">
        <f>H121*Parametre!$C$142</f>
        <v>0</v>
      </c>
      <c r="I138" s="152">
        <f>I121*Parametre!$C$142</f>
        <v>0</v>
      </c>
      <c r="J138" s="152">
        <f>J121*Parametre!$C$142</f>
        <v>0</v>
      </c>
      <c r="K138" s="152">
        <f>K121*Parametre!$C$142</f>
        <v>0</v>
      </c>
      <c r="L138" s="152">
        <f>L121*Parametre!$C$142</f>
        <v>0</v>
      </c>
      <c r="M138" s="152">
        <f>M121*Parametre!$C$142</f>
        <v>0</v>
      </c>
      <c r="N138" s="152">
        <f>N121*Parametre!$C$142</f>
        <v>0</v>
      </c>
      <c r="O138" s="152">
        <f>O121*Parametre!$C$142</f>
        <v>0</v>
      </c>
      <c r="P138" s="152">
        <f>P121*Parametre!$C$142</f>
        <v>0</v>
      </c>
      <c r="Q138" s="152">
        <f>Q121*Parametre!$C$142</f>
        <v>0</v>
      </c>
      <c r="R138" s="152">
        <f>R121*Parametre!$C$142</f>
        <v>0</v>
      </c>
      <c r="S138" s="152">
        <f>S121*Parametre!$C$142</f>
        <v>0</v>
      </c>
      <c r="T138" s="152">
        <f>T121*Parametre!$C$142</f>
        <v>0</v>
      </c>
      <c r="U138" s="152">
        <f>U121*Parametre!$C$142</f>
        <v>0</v>
      </c>
      <c r="V138" s="152">
        <f>V121*Parametre!$C$142</f>
        <v>0</v>
      </c>
      <c r="W138" s="152">
        <f>W121*Parametre!$C$142</f>
        <v>0</v>
      </c>
      <c r="X138" s="152">
        <f>X121*Parametre!$C$142</f>
        <v>0</v>
      </c>
      <c r="Y138" s="152">
        <f>Y121*Parametre!$C$142</f>
        <v>0</v>
      </c>
      <c r="Z138" s="152">
        <f>Z121*Parametre!$C$142</f>
        <v>0</v>
      </c>
      <c r="AA138" s="152">
        <f>AA121*Parametre!$C$142</f>
        <v>0</v>
      </c>
      <c r="AB138" s="152">
        <f>AB121*Parametre!$C$142</f>
        <v>0</v>
      </c>
      <c r="AC138" s="152">
        <f>AC121*Parametre!$C$142</f>
        <v>0</v>
      </c>
      <c r="AD138" s="152">
        <f>AD121*Parametre!$C$142</f>
        <v>0</v>
      </c>
      <c r="AE138" s="152">
        <f>AE121*Parametre!$C$142</f>
        <v>0</v>
      </c>
      <c r="AF138" s="152">
        <f>AF121*Parametre!$C$142</f>
        <v>0</v>
      </c>
      <c r="AG138" s="152">
        <f>AG121*Parametre!$C$142</f>
        <v>0</v>
      </c>
    </row>
    <row r="139" spans="2:33" x14ac:dyDescent="0.2">
      <c r="B139" s="3" t="s">
        <v>551</v>
      </c>
      <c r="C139" s="152">
        <f t="shared" si="65"/>
        <v>0</v>
      </c>
      <c r="D139" s="152">
        <f>D122*Parametre!$C$143</f>
        <v>0</v>
      </c>
      <c r="E139" s="152">
        <f>E122*Parametre!$C$143</f>
        <v>0</v>
      </c>
      <c r="F139" s="152">
        <f>F122*Parametre!$C$143</f>
        <v>0</v>
      </c>
      <c r="G139" s="152">
        <f>G122*Parametre!$C$143</f>
        <v>0</v>
      </c>
      <c r="H139" s="152">
        <f>H122*Parametre!$C$143</f>
        <v>0</v>
      </c>
      <c r="I139" s="152">
        <f>I122*Parametre!$C$143</f>
        <v>0</v>
      </c>
      <c r="J139" s="152">
        <f>J122*Parametre!$C$143</f>
        <v>0</v>
      </c>
      <c r="K139" s="152">
        <f>K122*Parametre!$C$143</f>
        <v>0</v>
      </c>
      <c r="L139" s="152">
        <f>L122*Parametre!$C$143</f>
        <v>0</v>
      </c>
      <c r="M139" s="152">
        <f>M122*Parametre!$C$143</f>
        <v>0</v>
      </c>
      <c r="N139" s="152">
        <f>N122*Parametre!$C$143</f>
        <v>0</v>
      </c>
      <c r="O139" s="152">
        <f>O122*Parametre!$C$143</f>
        <v>0</v>
      </c>
      <c r="P139" s="152">
        <f>P122*Parametre!$C$143</f>
        <v>0</v>
      </c>
      <c r="Q139" s="152">
        <f>Q122*Parametre!$C$143</f>
        <v>0</v>
      </c>
      <c r="R139" s="152">
        <f>R122*Parametre!$C$143</f>
        <v>0</v>
      </c>
      <c r="S139" s="152">
        <f>S122*Parametre!$C$143</f>
        <v>0</v>
      </c>
      <c r="T139" s="152">
        <f>T122*Parametre!$C$143</f>
        <v>0</v>
      </c>
      <c r="U139" s="152">
        <f>U122*Parametre!$C$143</f>
        <v>0</v>
      </c>
      <c r="V139" s="152">
        <f>V122*Parametre!$C$143</f>
        <v>0</v>
      </c>
      <c r="W139" s="152">
        <f>W122*Parametre!$C$143</f>
        <v>0</v>
      </c>
      <c r="X139" s="152">
        <f>X122*Parametre!$C$143</f>
        <v>0</v>
      </c>
      <c r="Y139" s="152">
        <f>Y122*Parametre!$C$143</f>
        <v>0</v>
      </c>
      <c r="Z139" s="152">
        <f>Z122*Parametre!$C$143</f>
        <v>0</v>
      </c>
      <c r="AA139" s="152">
        <f>AA122*Parametre!$C$143</f>
        <v>0</v>
      </c>
      <c r="AB139" s="152">
        <f>AB122*Parametre!$C$143</f>
        <v>0</v>
      </c>
      <c r="AC139" s="152">
        <f>AC122*Parametre!$C$143</f>
        <v>0</v>
      </c>
      <c r="AD139" s="152">
        <f>AD122*Parametre!$C$143</f>
        <v>0</v>
      </c>
      <c r="AE139" s="152">
        <f>AE122*Parametre!$C$143</f>
        <v>0</v>
      </c>
      <c r="AF139" s="152">
        <f>AF122*Parametre!$C$143</f>
        <v>0</v>
      </c>
      <c r="AG139" s="152">
        <f>AG122*Parametre!$C$143</f>
        <v>0</v>
      </c>
    </row>
    <row r="140" spans="2:33" x14ac:dyDescent="0.2">
      <c r="B140" s="3" t="s">
        <v>552</v>
      </c>
      <c r="C140" s="152">
        <f t="shared" si="65"/>
        <v>0</v>
      </c>
      <c r="D140" s="152">
        <f>D123*Parametre!$C$144</f>
        <v>0</v>
      </c>
      <c r="E140" s="152">
        <f>E123*Parametre!$C$144</f>
        <v>0</v>
      </c>
      <c r="F140" s="152">
        <f>F123*Parametre!$C$144</f>
        <v>0</v>
      </c>
      <c r="G140" s="152">
        <f>G123*Parametre!$C$144</f>
        <v>0</v>
      </c>
      <c r="H140" s="152">
        <f>H123*Parametre!$C$144</f>
        <v>0</v>
      </c>
      <c r="I140" s="152">
        <f>I123*Parametre!$C$144</f>
        <v>0</v>
      </c>
      <c r="J140" s="152">
        <f>J123*Parametre!$C$144</f>
        <v>0</v>
      </c>
      <c r="K140" s="152">
        <f>K123*Parametre!$C$144</f>
        <v>0</v>
      </c>
      <c r="L140" s="152">
        <f>L123*Parametre!$C$144</f>
        <v>0</v>
      </c>
      <c r="M140" s="152">
        <f>M123*Parametre!$C$144</f>
        <v>0</v>
      </c>
      <c r="N140" s="152">
        <f>N123*Parametre!$C$144</f>
        <v>0</v>
      </c>
      <c r="O140" s="152">
        <f>O123*Parametre!$C$144</f>
        <v>0</v>
      </c>
      <c r="P140" s="152">
        <f>P123*Parametre!$C$144</f>
        <v>0</v>
      </c>
      <c r="Q140" s="152">
        <f>Q123*Parametre!$C$144</f>
        <v>0</v>
      </c>
      <c r="R140" s="152">
        <f>R123*Parametre!$C$144</f>
        <v>0</v>
      </c>
      <c r="S140" s="152">
        <f>S123*Parametre!$C$144</f>
        <v>0</v>
      </c>
      <c r="T140" s="152">
        <f>T123*Parametre!$C$144</f>
        <v>0</v>
      </c>
      <c r="U140" s="152">
        <f>U123*Parametre!$C$144</f>
        <v>0</v>
      </c>
      <c r="V140" s="152">
        <f>V123*Parametre!$C$144</f>
        <v>0</v>
      </c>
      <c r="W140" s="152">
        <f>W123*Parametre!$C$144</f>
        <v>0</v>
      </c>
      <c r="X140" s="152">
        <f>X123*Parametre!$C$144</f>
        <v>0</v>
      </c>
      <c r="Y140" s="152">
        <f>Y123*Parametre!$C$144</f>
        <v>0</v>
      </c>
      <c r="Z140" s="152">
        <f>Z123*Parametre!$C$144</f>
        <v>0</v>
      </c>
      <c r="AA140" s="152">
        <f>AA123*Parametre!$C$144</f>
        <v>0</v>
      </c>
      <c r="AB140" s="152">
        <f>AB123*Parametre!$C$144</f>
        <v>0</v>
      </c>
      <c r="AC140" s="152">
        <f>AC123*Parametre!$C$144</f>
        <v>0</v>
      </c>
      <c r="AD140" s="152">
        <f>AD123*Parametre!$C$144</f>
        <v>0</v>
      </c>
      <c r="AE140" s="152">
        <f>AE123*Parametre!$C$144</f>
        <v>0</v>
      </c>
      <c r="AF140" s="152">
        <f>AF123*Parametre!$C$144</f>
        <v>0</v>
      </c>
      <c r="AG140" s="152">
        <f>AG123*Parametre!$C$144</f>
        <v>0</v>
      </c>
    </row>
    <row r="141" spans="2:33" x14ac:dyDescent="0.2">
      <c r="B141" s="3" t="s">
        <v>553</v>
      </c>
      <c r="C141" s="152">
        <f t="shared" si="65"/>
        <v>0</v>
      </c>
      <c r="D141" s="220">
        <f>D124*Parametre!$E$149</f>
        <v>0</v>
      </c>
      <c r="E141" s="220">
        <f>E124*Parametre!$E$149</f>
        <v>0</v>
      </c>
      <c r="F141" s="220">
        <f>F124*Parametre!$E$149</f>
        <v>0</v>
      </c>
      <c r="G141" s="220">
        <f>G124*Parametre!$E$149</f>
        <v>0</v>
      </c>
      <c r="H141" s="220">
        <f>H124*Parametre!$E$149</f>
        <v>0</v>
      </c>
      <c r="I141" s="220">
        <f>I124*Parametre!$E$149</f>
        <v>0</v>
      </c>
      <c r="J141" s="220">
        <f>J124*Parametre!$E$149</f>
        <v>0</v>
      </c>
      <c r="K141" s="220">
        <f>K124*Parametre!$E$149</f>
        <v>0</v>
      </c>
      <c r="L141" s="220">
        <f>L124*Parametre!$E$149</f>
        <v>0</v>
      </c>
      <c r="M141" s="220">
        <f>M124*Parametre!$E$149</f>
        <v>0</v>
      </c>
      <c r="N141" s="220">
        <f>N124*Parametre!$E$149</f>
        <v>0</v>
      </c>
      <c r="O141" s="220">
        <f>O124*Parametre!$E$149</f>
        <v>0</v>
      </c>
      <c r="P141" s="220">
        <f>P124*Parametre!$E$149</f>
        <v>0</v>
      </c>
      <c r="Q141" s="220">
        <f>Q124*Parametre!$E$149</f>
        <v>0</v>
      </c>
      <c r="R141" s="220">
        <f>R124*Parametre!$E$149</f>
        <v>0</v>
      </c>
      <c r="S141" s="220">
        <f>S124*Parametre!$E$149</f>
        <v>0</v>
      </c>
      <c r="T141" s="220">
        <f>T124*Parametre!$E$149</f>
        <v>0</v>
      </c>
      <c r="U141" s="220">
        <f>U124*Parametre!$E$149</f>
        <v>0</v>
      </c>
      <c r="V141" s="220">
        <f>V124*Parametre!$E$149</f>
        <v>0</v>
      </c>
      <c r="W141" s="220">
        <f>W124*Parametre!$E$149</f>
        <v>0</v>
      </c>
      <c r="X141" s="220">
        <f>X124*Parametre!$E$149</f>
        <v>0</v>
      </c>
      <c r="Y141" s="220">
        <f>Y124*Parametre!$E$149</f>
        <v>0</v>
      </c>
      <c r="Z141" s="220">
        <f>Z124*Parametre!$E$149</f>
        <v>0</v>
      </c>
      <c r="AA141" s="220">
        <f>AA124*Parametre!$E$149</f>
        <v>0</v>
      </c>
      <c r="AB141" s="220">
        <f>AB124*Parametre!$E$149</f>
        <v>0</v>
      </c>
      <c r="AC141" s="220">
        <f>AC124*Parametre!$E$149</f>
        <v>0</v>
      </c>
      <c r="AD141" s="220">
        <f>AD124*Parametre!$E$149</f>
        <v>0</v>
      </c>
      <c r="AE141" s="220">
        <f>AE124*Parametre!$E$149</f>
        <v>0</v>
      </c>
      <c r="AF141" s="220">
        <f>AF124*Parametre!$E$149</f>
        <v>0</v>
      </c>
      <c r="AG141" s="220">
        <f>AG124*Parametre!$E$149</f>
        <v>0</v>
      </c>
    </row>
    <row r="142" spans="2:33" x14ac:dyDescent="0.2">
      <c r="B142" s="3" t="s">
        <v>554</v>
      </c>
      <c r="C142" s="152">
        <f t="shared" si="65"/>
        <v>0</v>
      </c>
      <c r="D142" s="220">
        <f>D125*Parametre!$E$150</f>
        <v>0</v>
      </c>
      <c r="E142" s="220">
        <f>E125*Parametre!$E$150</f>
        <v>0</v>
      </c>
      <c r="F142" s="220">
        <f>F125*Parametre!$E$150</f>
        <v>0</v>
      </c>
      <c r="G142" s="220">
        <f>G125*Parametre!$E$150</f>
        <v>0</v>
      </c>
      <c r="H142" s="220">
        <f>H125*Parametre!$E$150</f>
        <v>0</v>
      </c>
      <c r="I142" s="220">
        <f>I125*Parametre!$E$150</f>
        <v>0</v>
      </c>
      <c r="J142" s="220">
        <f>J125*Parametre!$E$150</f>
        <v>0</v>
      </c>
      <c r="K142" s="220">
        <f>K125*Parametre!$E$150</f>
        <v>0</v>
      </c>
      <c r="L142" s="220">
        <f>L125*Parametre!$E$150</f>
        <v>0</v>
      </c>
      <c r="M142" s="220">
        <f>M125*Parametre!$E$150</f>
        <v>0</v>
      </c>
      <c r="N142" s="220">
        <f>N125*Parametre!$E$150</f>
        <v>0</v>
      </c>
      <c r="O142" s="220">
        <f>O125*Parametre!$E$150</f>
        <v>0</v>
      </c>
      <c r="P142" s="220">
        <f>P125*Parametre!$E$150</f>
        <v>0</v>
      </c>
      <c r="Q142" s="220">
        <f>Q125*Parametre!$E$150</f>
        <v>0</v>
      </c>
      <c r="R142" s="220">
        <f>R125*Parametre!$E$150</f>
        <v>0</v>
      </c>
      <c r="S142" s="220">
        <f>S125*Parametre!$E$150</f>
        <v>0</v>
      </c>
      <c r="T142" s="220">
        <f>T125*Parametre!$E$150</f>
        <v>0</v>
      </c>
      <c r="U142" s="220">
        <f>U125*Parametre!$E$150</f>
        <v>0</v>
      </c>
      <c r="V142" s="220">
        <f>V125*Parametre!$E$150</f>
        <v>0</v>
      </c>
      <c r="W142" s="220">
        <f>W125*Parametre!$E$150</f>
        <v>0</v>
      </c>
      <c r="X142" s="220">
        <f>X125*Parametre!$E$150</f>
        <v>0</v>
      </c>
      <c r="Y142" s="220">
        <f>Y125*Parametre!$E$150</f>
        <v>0</v>
      </c>
      <c r="Z142" s="220">
        <f>Z125*Parametre!$E$150</f>
        <v>0</v>
      </c>
      <c r="AA142" s="220">
        <f>AA125*Parametre!$E$150</f>
        <v>0</v>
      </c>
      <c r="AB142" s="220">
        <f>AB125*Parametre!$E$150</f>
        <v>0</v>
      </c>
      <c r="AC142" s="220">
        <f>AC125*Parametre!$E$150</f>
        <v>0</v>
      </c>
      <c r="AD142" s="220">
        <f>AD125*Parametre!$E$150</f>
        <v>0</v>
      </c>
      <c r="AE142" s="220">
        <f>AE125*Parametre!$E$150</f>
        <v>0</v>
      </c>
      <c r="AF142" s="220">
        <f>AF125*Parametre!$E$150</f>
        <v>0</v>
      </c>
      <c r="AG142" s="220">
        <f>AG125*Parametre!$E$150</f>
        <v>0</v>
      </c>
    </row>
    <row r="143" spans="2:33" x14ac:dyDescent="0.2">
      <c r="B143" s="3" t="s">
        <v>559</v>
      </c>
      <c r="C143" s="152">
        <f t="shared" si="65"/>
        <v>0</v>
      </c>
      <c r="D143" s="220">
        <f>D126*Parametre!$E$151</f>
        <v>0</v>
      </c>
      <c r="E143" s="220">
        <f>E126*Parametre!$E$151</f>
        <v>0</v>
      </c>
      <c r="F143" s="220">
        <f>F126*Parametre!$E$151</f>
        <v>0</v>
      </c>
      <c r="G143" s="220">
        <f>G126*Parametre!$E$151</f>
        <v>0</v>
      </c>
      <c r="H143" s="220">
        <f>H126*Parametre!$E$151</f>
        <v>0</v>
      </c>
      <c r="I143" s="220">
        <f>I126*Parametre!$E$151</f>
        <v>0</v>
      </c>
      <c r="J143" s="220">
        <f>J126*Parametre!$E$151</f>
        <v>0</v>
      </c>
      <c r="K143" s="220">
        <f>K126*Parametre!$E$151</f>
        <v>0</v>
      </c>
      <c r="L143" s="220">
        <f>L126*Parametre!$E$151</f>
        <v>0</v>
      </c>
      <c r="M143" s="220">
        <f>M126*Parametre!$E$151</f>
        <v>0</v>
      </c>
      <c r="N143" s="220">
        <f>N126*Parametre!$E$151</f>
        <v>0</v>
      </c>
      <c r="O143" s="220">
        <f>O126*Parametre!$E$151</f>
        <v>0</v>
      </c>
      <c r="P143" s="220">
        <f>P126*Parametre!$E$151</f>
        <v>0</v>
      </c>
      <c r="Q143" s="220">
        <f>Q126*Parametre!$E$151</f>
        <v>0</v>
      </c>
      <c r="R143" s="220">
        <f>R126*Parametre!$E$151</f>
        <v>0</v>
      </c>
      <c r="S143" s="220">
        <f>S126*Parametre!$E$151</f>
        <v>0</v>
      </c>
      <c r="T143" s="220">
        <f>T126*Parametre!$E$151</f>
        <v>0</v>
      </c>
      <c r="U143" s="220">
        <f>U126*Parametre!$E$151</f>
        <v>0</v>
      </c>
      <c r="V143" s="220">
        <f>V126*Parametre!$E$151</f>
        <v>0</v>
      </c>
      <c r="W143" s="220">
        <f>W126*Parametre!$E$151</f>
        <v>0</v>
      </c>
      <c r="X143" s="220">
        <f>X126*Parametre!$E$151</f>
        <v>0</v>
      </c>
      <c r="Y143" s="220">
        <f>Y126*Parametre!$E$151</f>
        <v>0</v>
      </c>
      <c r="Z143" s="220">
        <f>Z126*Parametre!$E$151</f>
        <v>0</v>
      </c>
      <c r="AA143" s="220">
        <f>AA126*Parametre!$E$151</f>
        <v>0</v>
      </c>
      <c r="AB143" s="220">
        <f>AB126*Parametre!$E$151</f>
        <v>0</v>
      </c>
      <c r="AC143" s="220">
        <f>AC126*Parametre!$E$151</f>
        <v>0</v>
      </c>
      <c r="AD143" s="220">
        <f>AD126*Parametre!$E$151</f>
        <v>0</v>
      </c>
      <c r="AE143" s="220">
        <f>AE126*Parametre!$E$151</f>
        <v>0</v>
      </c>
      <c r="AF143" s="220">
        <f>AF126*Parametre!$E$151</f>
        <v>0</v>
      </c>
      <c r="AG143" s="220">
        <f>AG126*Parametre!$E$151</f>
        <v>0</v>
      </c>
    </row>
    <row r="144" spans="2:33" x14ac:dyDescent="0.2">
      <c r="B144" s="3" t="s">
        <v>560</v>
      </c>
      <c r="C144" s="152">
        <f t="shared" ref="C144" si="66">SUM(D144:AG144)</f>
        <v>0</v>
      </c>
      <c r="D144" s="220">
        <f>D127*Parametre!$E$151</f>
        <v>0</v>
      </c>
      <c r="E144" s="220">
        <f>E127*Parametre!$E$151</f>
        <v>0</v>
      </c>
      <c r="F144" s="220">
        <f>F127*Parametre!$E$151</f>
        <v>0</v>
      </c>
      <c r="G144" s="220">
        <f>G127*Parametre!$E$151</f>
        <v>0</v>
      </c>
      <c r="H144" s="220">
        <f>H127*Parametre!$E$151</f>
        <v>0</v>
      </c>
      <c r="I144" s="220">
        <f>I127*Parametre!$E$151</f>
        <v>0</v>
      </c>
      <c r="J144" s="220">
        <f>J127*Parametre!$E$151</f>
        <v>0</v>
      </c>
      <c r="K144" s="220">
        <f>K127*Parametre!$E$151</f>
        <v>0</v>
      </c>
      <c r="L144" s="220">
        <f>L127*Parametre!$E$151</f>
        <v>0</v>
      </c>
      <c r="M144" s="220">
        <f>M127*Parametre!$E$151</f>
        <v>0</v>
      </c>
      <c r="N144" s="220">
        <f>N127*Parametre!$E$151</f>
        <v>0</v>
      </c>
      <c r="O144" s="220">
        <f>O127*Parametre!$E$151</f>
        <v>0</v>
      </c>
      <c r="P144" s="220">
        <f>P127*Parametre!$E$151</f>
        <v>0</v>
      </c>
      <c r="Q144" s="220">
        <f>Q127*Parametre!$E$151</f>
        <v>0</v>
      </c>
      <c r="R144" s="220">
        <f>R127*Parametre!$E$151</f>
        <v>0</v>
      </c>
      <c r="S144" s="220">
        <f>S127*Parametre!$E$151</f>
        <v>0</v>
      </c>
      <c r="T144" s="220">
        <f>T127*Parametre!$E$151</f>
        <v>0</v>
      </c>
      <c r="U144" s="220">
        <f>U127*Parametre!$E$151</f>
        <v>0</v>
      </c>
      <c r="V144" s="220">
        <f>V127*Parametre!$E$151</f>
        <v>0</v>
      </c>
      <c r="W144" s="220">
        <f>W127*Parametre!$E$151</f>
        <v>0</v>
      </c>
      <c r="X144" s="220">
        <f>X127*Parametre!$E$151</f>
        <v>0</v>
      </c>
      <c r="Y144" s="220">
        <f>Y127*Parametre!$E$151</f>
        <v>0</v>
      </c>
      <c r="Z144" s="220">
        <f>Z127*Parametre!$E$151</f>
        <v>0</v>
      </c>
      <c r="AA144" s="220">
        <f>AA127*Parametre!$E$151</f>
        <v>0</v>
      </c>
      <c r="AB144" s="220">
        <f>AB127*Parametre!$E$151</f>
        <v>0</v>
      </c>
      <c r="AC144" s="220">
        <f>AC127*Parametre!$E$151</f>
        <v>0</v>
      </c>
      <c r="AD144" s="220">
        <f>AD127*Parametre!$E$151</f>
        <v>0</v>
      </c>
      <c r="AE144" s="220">
        <f>AE127*Parametre!$E$151</f>
        <v>0</v>
      </c>
      <c r="AF144" s="220">
        <f>AF127*Parametre!$E$151</f>
        <v>0</v>
      </c>
      <c r="AG144" s="220">
        <f>AG127*Parametre!$E$151</f>
        <v>0</v>
      </c>
    </row>
    <row r="145" spans="2:33" x14ac:dyDescent="0.2">
      <c r="B145" s="3" t="s">
        <v>555</v>
      </c>
      <c r="C145" s="152">
        <f t="shared" ref="C145:C147" si="67">SUM(D145:AG145)</f>
        <v>0</v>
      </c>
      <c r="D145" s="220">
        <f>D128*Parametre!$C$149</f>
        <v>0</v>
      </c>
      <c r="E145" s="220">
        <f>E128*Parametre!$C$149</f>
        <v>0</v>
      </c>
      <c r="F145" s="220">
        <f>F128*Parametre!$C$149</f>
        <v>0</v>
      </c>
      <c r="G145" s="220">
        <f>G128*Parametre!$C$149</f>
        <v>0</v>
      </c>
      <c r="H145" s="220">
        <f>H128*Parametre!$C$149</f>
        <v>0</v>
      </c>
      <c r="I145" s="220">
        <f>I128*Parametre!$C$149</f>
        <v>0</v>
      </c>
      <c r="J145" s="220">
        <f>J128*Parametre!$C$149</f>
        <v>0</v>
      </c>
      <c r="K145" s="220">
        <f>K128*Parametre!$C$149</f>
        <v>0</v>
      </c>
      <c r="L145" s="220">
        <f>L128*Parametre!$C$149</f>
        <v>0</v>
      </c>
      <c r="M145" s="220">
        <f>M128*Parametre!$C$149</f>
        <v>0</v>
      </c>
      <c r="N145" s="220">
        <f>N128*Parametre!$C$149</f>
        <v>0</v>
      </c>
      <c r="O145" s="220">
        <f>O128*Parametre!$C$149</f>
        <v>0</v>
      </c>
      <c r="P145" s="220">
        <f>P128*Parametre!$C$149</f>
        <v>0</v>
      </c>
      <c r="Q145" s="220">
        <f>Q128*Parametre!$C$149</f>
        <v>0</v>
      </c>
      <c r="R145" s="220">
        <f>R128*Parametre!$C$149</f>
        <v>0</v>
      </c>
      <c r="S145" s="220">
        <f>S128*Parametre!$C$149</f>
        <v>0</v>
      </c>
      <c r="T145" s="220">
        <f>T128*Parametre!$C$149</f>
        <v>0</v>
      </c>
      <c r="U145" s="220">
        <f>U128*Parametre!$C$149</f>
        <v>0</v>
      </c>
      <c r="V145" s="220">
        <f>V128*Parametre!$C$149</f>
        <v>0</v>
      </c>
      <c r="W145" s="220">
        <f>W128*Parametre!$C$149</f>
        <v>0</v>
      </c>
      <c r="X145" s="220">
        <f>X128*Parametre!$C$149</f>
        <v>0</v>
      </c>
      <c r="Y145" s="220">
        <f>Y128*Parametre!$C$149</f>
        <v>0</v>
      </c>
      <c r="Z145" s="220">
        <f>Z128*Parametre!$C$149</f>
        <v>0</v>
      </c>
      <c r="AA145" s="220">
        <f>AA128*Parametre!$C$149</f>
        <v>0</v>
      </c>
      <c r="AB145" s="220">
        <f>AB128*Parametre!$C$149</f>
        <v>0</v>
      </c>
      <c r="AC145" s="220">
        <f>AC128*Parametre!$C$149</f>
        <v>0</v>
      </c>
      <c r="AD145" s="220">
        <f>AD128*Parametre!$C$149</f>
        <v>0</v>
      </c>
      <c r="AE145" s="220">
        <f>AE128*Parametre!$C$149</f>
        <v>0</v>
      </c>
      <c r="AF145" s="220">
        <f>AF128*Parametre!$C$149</f>
        <v>0</v>
      </c>
      <c r="AG145" s="220">
        <f>AG128*Parametre!$C$149</f>
        <v>0</v>
      </c>
    </row>
    <row r="146" spans="2:33" x14ac:dyDescent="0.2">
      <c r="B146" s="3" t="s">
        <v>556</v>
      </c>
      <c r="C146" s="152">
        <f t="shared" si="67"/>
        <v>0</v>
      </c>
      <c r="D146" s="220">
        <f>D129*Parametre!$C$150</f>
        <v>0</v>
      </c>
      <c r="E146" s="220">
        <f>E129*Parametre!$C$150</f>
        <v>0</v>
      </c>
      <c r="F146" s="220">
        <f>F129*Parametre!$C$150</f>
        <v>0</v>
      </c>
      <c r="G146" s="220">
        <f>G129*Parametre!$C$150</f>
        <v>0</v>
      </c>
      <c r="H146" s="220">
        <f>H129*Parametre!$C$150</f>
        <v>0</v>
      </c>
      <c r="I146" s="220">
        <f>I129*Parametre!$C$150</f>
        <v>0</v>
      </c>
      <c r="J146" s="220">
        <f>J129*Parametre!$C$150</f>
        <v>0</v>
      </c>
      <c r="K146" s="220">
        <f>K129*Parametre!$C$150</f>
        <v>0</v>
      </c>
      <c r="L146" s="220">
        <f>L129*Parametre!$C$150</f>
        <v>0</v>
      </c>
      <c r="M146" s="220">
        <f>M129*Parametre!$C$150</f>
        <v>0</v>
      </c>
      <c r="N146" s="220">
        <f>N129*Parametre!$C$150</f>
        <v>0</v>
      </c>
      <c r="O146" s="220">
        <f>O129*Parametre!$C$150</f>
        <v>0</v>
      </c>
      <c r="P146" s="220">
        <f>P129*Parametre!$C$150</f>
        <v>0</v>
      </c>
      <c r="Q146" s="220">
        <f>Q129*Parametre!$C$150</f>
        <v>0</v>
      </c>
      <c r="R146" s="220">
        <f>R129*Parametre!$C$150</f>
        <v>0</v>
      </c>
      <c r="S146" s="220">
        <f>S129*Parametre!$C$150</f>
        <v>0</v>
      </c>
      <c r="T146" s="220">
        <f>T129*Parametre!$C$150</f>
        <v>0</v>
      </c>
      <c r="U146" s="220">
        <f>U129*Parametre!$C$150</f>
        <v>0</v>
      </c>
      <c r="V146" s="220">
        <f>V129*Parametre!$C$150</f>
        <v>0</v>
      </c>
      <c r="W146" s="220">
        <f>W129*Parametre!$C$150</f>
        <v>0</v>
      </c>
      <c r="X146" s="220">
        <f>X129*Parametre!$C$150</f>
        <v>0</v>
      </c>
      <c r="Y146" s="220">
        <f>Y129*Parametre!$C$150</f>
        <v>0</v>
      </c>
      <c r="Z146" s="220">
        <f>Z129*Parametre!$C$150</f>
        <v>0</v>
      </c>
      <c r="AA146" s="220">
        <f>AA129*Parametre!$C$150</f>
        <v>0</v>
      </c>
      <c r="AB146" s="220">
        <f>AB129*Parametre!$C$150</f>
        <v>0</v>
      </c>
      <c r="AC146" s="220">
        <f>AC129*Parametre!$C$150</f>
        <v>0</v>
      </c>
      <c r="AD146" s="220">
        <f>AD129*Parametre!$C$150</f>
        <v>0</v>
      </c>
      <c r="AE146" s="220">
        <f>AE129*Parametre!$C$150</f>
        <v>0</v>
      </c>
      <c r="AF146" s="220">
        <f>AF129*Parametre!$C$150</f>
        <v>0</v>
      </c>
      <c r="AG146" s="220">
        <f>AG129*Parametre!$C$150</f>
        <v>0</v>
      </c>
    </row>
    <row r="147" spans="2:33" x14ac:dyDescent="0.2">
      <c r="B147" s="3" t="s">
        <v>557</v>
      </c>
      <c r="C147" s="152">
        <f t="shared" si="67"/>
        <v>0</v>
      </c>
      <c r="D147" s="220">
        <f>D130*Parametre!$C$151</f>
        <v>0</v>
      </c>
      <c r="E147" s="220">
        <f>E130*Parametre!$C$151</f>
        <v>0</v>
      </c>
      <c r="F147" s="220">
        <f>F130*Parametre!$C$151</f>
        <v>0</v>
      </c>
      <c r="G147" s="220">
        <f>G130*Parametre!$C$151</f>
        <v>0</v>
      </c>
      <c r="H147" s="220">
        <f>H130*Parametre!$C$151</f>
        <v>0</v>
      </c>
      <c r="I147" s="220">
        <f>I130*Parametre!$C$151</f>
        <v>0</v>
      </c>
      <c r="J147" s="220">
        <f>J130*Parametre!$C$151</f>
        <v>0</v>
      </c>
      <c r="K147" s="220">
        <f>K130*Parametre!$C$151</f>
        <v>0</v>
      </c>
      <c r="L147" s="220">
        <f>L130*Parametre!$C$151</f>
        <v>0</v>
      </c>
      <c r="M147" s="220">
        <f>M130*Parametre!$C$151</f>
        <v>0</v>
      </c>
      <c r="N147" s="220">
        <f>N130*Parametre!$C$151</f>
        <v>0</v>
      </c>
      <c r="O147" s="220">
        <f>O130*Parametre!$C$151</f>
        <v>0</v>
      </c>
      <c r="P147" s="220">
        <f>P130*Parametre!$C$151</f>
        <v>0</v>
      </c>
      <c r="Q147" s="220">
        <f>Q130*Parametre!$C$151</f>
        <v>0</v>
      </c>
      <c r="R147" s="220">
        <f>R130*Parametre!$C$151</f>
        <v>0</v>
      </c>
      <c r="S147" s="220">
        <f>S130*Parametre!$C$151</f>
        <v>0</v>
      </c>
      <c r="T147" s="220">
        <f>T130*Parametre!$C$151</f>
        <v>0</v>
      </c>
      <c r="U147" s="220">
        <f>U130*Parametre!$C$151</f>
        <v>0</v>
      </c>
      <c r="V147" s="220">
        <f>V130*Parametre!$C$151</f>
        <v>0</v>
      </c>
      <c r="W147" s="220">
        <f>W130*Parametre!$C$151</f>
        <v>0</v>
      </c>
      <c r="X147" s="220">
        <f>X130*Parametre!$C$151</f>
        <v>0</v>
      </c>
      <c r="Y147" s="220">
        <f>Y130*Parametre!$C$151</f>
        <v>0</v>
      </c>
      <c r="Z147" s="220">
        <f>Z130*Parametre!$C$151</f>
        <v>0</v>
      </c>
      <c r="AA147" s="220">
        <f>AA130*Parametre!$C$151</f>
        <v>0</v>
      </c>
      <c r="AB147" s="220">
        <f>AB130*Parametre!$C$151</f>
        <v>0</v>
      </c>
      <c r="AC147" s="220">
        <f>AC130*Parametre!$C$151</f>
        <v>0</v>
      </c>
      <c r="AD147" s="220">
        <f>AD130*Parametre!$C$151</f>
        <v>0</v>
      </c>
      <c r="AE147" s="220">
        <f>AE130*Parametre!$C$151</f>
        <v>0</v>
      </c>
      <c r="AF147" s="220">
        <f>AF130*Parametre!$C$151</f>
        <v>0</v>
      </c>
      <c r="AG147" s="220">
        <f>AG130*Parametre!$C$151</f>
        <v>0</v>
      </c>
    </row>
    <row r="148" spans="2:33" x14ac:dyDescent="0.2">
      <c r="B148" s="3" t="s">
        <v>558</v>
      </c>
      <c r="C148" s="152">
        <f t="shared" ref="C148" si="68">SUM(D148:AG148)</f>
        <v>0</v>
      </c>
      <c r="D148" s="220">
        <f>D131*Parametre!$C$151</f>
        <v>0</v>
      </c>
      <c r="E148" s="220">
        <f>E131*Parametre!$C$151</f>
        <v>0</v>
      </c>
      <c r="F148" s="220">
        <f>F131*Parametre!$C$151</f>
        <v>0</v>
      </c>
      <c r="G148" s="220">
        <f>G131*Parametre!$C$151</f>
        <v>0</v>
      </c>
      <c r="H148" s="220">
        <f>H131*Parametre!$C$151</f>
        <v>0</v>
      </c>
      <c r="I148" s="220">
        <f>I131*Parametre!$C$151</f>
        <v>0</v>
      </c>
      <c r="J148" s="220">
        <f>J131*Parametre!$C$151</f>
        <v>0</v>
      </c>
      <c r="K148" s="220">
        <f>K131*Parametre!$C$151</f>
        <v>0</v>
      </c>
      <c r="L148" s="220">
        <f>L131*Parametre!$C$151</f>
        <v>0</v>
      </c>
      <c r="M148" s="220">
        <f>M131*Parametre!$C$151</f>
        <v>0</v>
      </c>
      <c r="N148" s="220">
        <f>N131*Parametre!$C$151</f>
        <v>0</v>
      </c>
      <c r="O148" s="220">
        <f>O131*Parametre!$C$151</f>
        <v>0</v>
      </c>
      <c r="P148" s="220">
        <f>P131*Parametre!$C$151</f>
        <v>0</v>
      </c>
      <c r="Q148" s="220">
        <f>Q131*Parametre!$C$151</f>
        <v>0</v>
      </c>
      <c r="R148" s="220">
        <f>R131*Parametre!$C$151</f>
        <v>0</v>
      </c>
      <c r="S148" s="220">
        <f>S131*Parametre!$C$151</f>
        <v>0</v>
      </c>
      <c r="T148" s="220">
        <f>T131*Parametre!$C$151</f>
        <v>0</v>
      </c>
      <c r="U148" s="220">
        <f>U131*Parametre!$C$151</f>
        <v>0</v>
      </c>
      <c r="V148" s="220">
        <f>V131*Parametre!$C$151</f>
        <v>0</v>
      </c>
      <c r="W148" s="220">
        <f>W131*Parametre!$C$151</f>
        <v>0</v>
      </c>
      <c r="X148" s="220">
        <f>X131*Parametre!$C$151</f>
        <v>0</v>
      </c>
      <c r="Y148" s="220">
        <f>Y131*Parametre!$C$151</f>
        <v>0</v>
      </c>
      <c r="Z148" s="220">
        <f>Z131*Parametre!$C$151</f>
        <v>0</v>
      </c>
      <c r="AA148" s="220">
        <f>AA131*Parametre!$C$151</f>
        <v>0</v>
      </c>
      <c r="AB148" s="220">
        <f>AB131*Parametre!$C$151</f>
        <v>0</v>
      </c>
      <c r="AC148" s="220">
        <f>AC131*Parametre!$C$151</f>
        <v>0</v>
      </c>
      <c r="AD148" s="220">
        <f>AD131*Parametre!$C$151</f>
        <v>0</v>
      </c>
      <c r="AE148" s="220">
        <f>AE131*Parametre!$C$151</f>
        <v>0</v>
      </c>
      <c r="AF148" s="220">
        <f>AF131*Parametre!$C$151</f>
        <v>0</v>
      </c>
      <c r="AG148" s="220">
        <f>AG131*Parametre!$C$151</f>
        <v>0</v>
      </c>
    </row>
    <row r="149" spans="2:33" x14ac:dyDescent="0.2">
      <c r="B149" s="221" t="s">
        <v>9</v>
      </c>
      <c r="C149" s="217">
        <f>SUM(D149:AG149)</f>
        <v>0</v>
      </c>
      <c r="D149" s="218">
        <f>SUM(D135:D148)</f>
        <v>0</v>
      </c>
      <c r="E149" s="218">
        <f t="shared" ref="E149:AG149" si="69">SUM(E135:E148)</f>
        <v>0</v>
      </c>
      <c r="F149" s="218">
        <f t="shared" si="69"/>
        <v>0</v>
      </c>
      <c r="G149" s="218">
        <f t="shared" si="69"/>
        <v>0</v>
      </c>
      <c r="H149" s="218">
        <f t="shared" si="69"/>
        <v>0</v>
      </c>
      <c r="I149" s="218">
        <f t="shared" si="69"/>
        <v>0</v>
      </c>
      <c r="J149" s="218">
        <f t="shared" si="69"/>
        <v>0</v>
      </c>
      <c r="K149" s="218">
        <f t="shared" si="69"/>
        <v>0</v>
      </c>
      <c r="L149" s="218">
        <f t="shared" si="69"/>
        <v>0</v>
      </c>
      <c r="M149" s="218">
        <f t="shared" si="69"/>
        <v>0</v>
      </c>
      <c r="N149" s="218">
        <f t="shared" si="69"/>
        <v>0</v>
      </c>
      <c r="O149" s="218">
        <f t="shared" si="69"/>
        <v>0</v>
      </c>
      <c r="P149" s="218">
        <f t="shared" si="69"/>
        <v>0</v>
      </c>
      <c r="Q149" s="218">
        <f t="shared" si="69"/>
        <v>0</v>
      </c>
      <c r="R149" s="218">
        <f t="shared" si="69"/>
        <v>0</v>
      </c>
      <c r="S149" s="218">
        <f t="shared" si="69"/>
        <v>0</v>
      </c>
      <c r="T149" s="218">
        <f t="shared" si="69"/>
        <v>0</v>
      </c>
      <c r="U149" s="218">
        <f t="shared" si="69"/>
        <v>0</v>
      </c>
      <c r="V149" s="218">
        <f t="shared" si="69"/>
        <v>0</v>
      </c>
      <c r="W149" s="218">
        <f t="shared" si="69"/>
        <v>0</v>
      </c>
      <c r="X149" s="218">
        <f t="shared" si="69"/>
        <v>0</v>
      </c>
      <c r="Y149" s="218">
        <f t="shared" si="69"/>
        <v>0</v>
      </c>
      <c r="Z149" s="218">
        <f t="shared" si="69"/>
        <v>0</v>
      </c>
      <c r="AA149" s="218">
        <f t="shared" si="69"/>
        <v>0</v>
      </c>
      <c r="AB149" s="218">
        <f t="shared" si="69"/>
        <v>0</v>
      </c>
      <c r="AC149" s="218">
        <f t="shared" si="69"/>
        <v>0</v>
      </c>
      <c r="AD149" s="218">
        <f t="shared" si="69"/>
        <v>0</v>
      </c>
      <c r="AE149" s="218">
        <f t="shared" si="69"/>
        <v>0</v>
      </c>
      <c r="AF149" s="218">
        <f t="shared" si="69"/>
        <v>0</v>
      </c>
      <c r="AG149" s="218">
        <f t="shared" si="69"/>
        <v>0</v>
      </c>
    </row>
    <row r="152" spans="2:33" ht="20.399999999999999" x14ac:dyDescent="0.2">
      <c r="B152" s="10" t="s">
        <v>545</v>
      </c>
      <c r="C152" s="4" t="s">
        <v>9</v>
      </c>
    </row>
    <row r="153" spans="2:33" x14ac:dyDescent="0.2">
      <c r="B153" s="222" t="s">
        <v>9</v>
      </c>
      <c r="C153" s="223">
        <f t="shared" ref="C153" si="70">SUM(D153:AG153)</f>
        <v>0</v>
      </c>
      <c r="D153" s="224">
        <f>D149+D74</f>
        <v>0</v>
      </c>
      <c r="E153" s="224">
        <f t="shared" ref="E153:AG153" si="71">E149+E74</f>
        <v>0</v>
      </c>
      <c r="F153" s="224">
        <f t="shared" si="71"/>
        <v>0</v>
      </c>
      <c r="G153" s="224">
        <f t="shared" si="71"/>
        <v>0</v>
      </c>
      <c r="H153" s="224">
        <f t="shared" si="71"/>
        <v>0</v>
      </c>
      <c r="I153" s="224">
        <f t="shared" si="71"/>
        <v>0</v>
      </c>
      <c r="J153" s="224">
        <f t="shared" si="71"/>
        <v>0</v>
      </c>
      <c r="K153" s="224">
        <f t="shared" si="71"/>
        <v>0</v>
      </c>
      <c r="L153" s="224">
        <f t="shared" si="71"/>
        <v>0</v>
      </c>
      <c r="M153" s="224">
        <f t="shared" si="71"/>
        <v>0</v>
      </c>
      <c r="N153" s="224">
        <f t="shared" si="71"/>
        <v>0</v>
      </c>
      <c r="O153" s="224">
        <f t="shared" si="71"/>
        <v>0</v>
      </c>
      <c r="P153" s="224">
        <f t="shared" si="71"/>
        <v>0</v>
      </c>
      <c r="Q153" s="224">
        <f t="shared" si="71"/>
        <v>0</v>
      </c>
      <c r="R153" s="224">
        <f t="shared" si="71"/>
        <v>0</v>
      </c>
      <c r="S153" s="224">
        <f t="shared" si="71"/>
        <v>0</v>
      </c>
      <c r="T153" s="224">
        <f t="shared" si="71"/>
        <v>0</v>
      </c>
      <c r="U153" s="224">
        <f t="shared" si="71"/>
        <v>0</v>
      </c>
      <c r="V153" s="224">
        <f t="shared" si="71"/>
        <v>0</v>
      </c>
      <c r="W153" s="224">
        <f t="shared" si="71"/>
        <v>0</v>
      </c>
      <c r="X153" s="224">
        <f t="shared" si="71"/>
        <v>0</v>
      </c>
      <c r="Y153" s="224">
        <f t="shared" si="71"/>
        <v>0</v>
      </c>
      <c r="Z153" s="224">
        <f t="shared" si="71"/>
        <v>0</v>
      </c>
      <c r="AA153" s="224">
        <f t="shared" si="71"/>
        <v>0</v>
      </c>
      <c r="AB153" s="224">
        <f t="shared" si="71"/>
        <v>0</v>
      </c>
      <c r="AC153" s="224">
        <f t="shared" si="71"/>
        <v>0</v>
      </c>
      <c r="AD153" s="224">
        <f t="shared" si="71"/>
        <v>0</v>
      </c>
      <c r="AE153" s="224">
        <f t="shared" si="71"/>
        <v>0</v>
      </c>
      <c r="AF153" s="224">
        <f t="shared" si="71"/>
        <v>0</v>
      </c>
      <c r="AG153" s="224">
        <f t="shared" si="71"/>
        <v>0</v>
      </c>
    </row>
  </sheetData>
  <sheetProtection algorithmName="SHA-512" hashValue="rueAbMQ2P0dcDsv2Q0m9ushJ+Kt/x2pAEVTAnFnyQbgAU21lBtWFSlsOtZE/qgJui5qTO3hCPxd3+Q3znclYiQ==" saltValue="6jJ/PjUZWcZT1BD1ziEyHQ==" spinCount="100000" sheet="1" objects="1" scenarios="1"/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B2:AG90"/>
  <sheetViews>
    <sheetView zoomScaleNormal="100" workbookViewId="0">
      <selection activeCell="D92" sqref="D92"/>
    </sheetView>
  </sheetViews>
  <sheetFormatPr defaultColWidth="9.109375" defaultRowHeight="10.199999999999999" x14ac:dyDescent="0.2"/>
  <cols>
    <col min="1" max="1" width="3.6640625" style="34" customWidth="1"/>
    <col min="2" max="2" width="50.6640625" style="34" customWidth="1"/>
    <col min="3" max="3" width="11.6640625" style="34" customWidth="1"/>
    <col min="4" max="33" width="8.6640625" style="34" customWidth="1"/>
    <col min="34" max="16384" width="9.109375" style="34"/>
  </cols>
  <sheetData>
    <row r="2" spans="2:33" x14ac:dyDescent="0.2">
      <c r="B2" s="35"/>
      <c r="C2" s="35"/>
      <c r="D2" s="35" t="s">
        <v>10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2:33" x14ac:dyDescent="0.2">
      <c r="B3" s="36" t="s">
        <v>561</v>
      </c>
      <c r="C3" s="36"/>
      <c r="D3" s="35">
        <v>1</v>
      </c>
      <c r="E3" s="35">
        <v>2</v>
      </c>
      <c r="F3" s="35">
        <v>3</v>
      </c>
      <c r="G3" s="35">
        <v>4</v>
      </c>
      <c r="H3" s="35">
        <v>5</v>
      </c>
      <c r="I3" s="35">
        <v>6</v>
      </c>
      <c r="J3" s="35">
        <v>7</v>
      </c>
      <c r="K3" s="35">
        <v>8</v>
      </c>
      <c r="L3" s="35">
        <v>9</v>
      </c>
      <c r="M3" s="35">
        <v>10</v>
      </c>
      <c r="N3" s="35">
        <v>11</v>
      </c>
      <c r="O3" s="35">
        <v>12</v>
      </c>
      <c r="P3" s="35">
        <v>13</v>
      </c>
      <c r="Q3" s="35">
        <v>14</v>
      </c>
      <c r="R3" s="35">
        <v>15</v>
      </c>
      <c r="S3" s="35">
        <v>16</v>
      </c>
      <c r="T3" s="35">
        <v>17</v>
      </c>
      <c r="U3" s="35">
        <v>18</v>
      </c>
      <c r="V3" s="35">
        <v>19</v>
      </c>
      <c r="W3" s="35">
        <v>20</v>
      </c>
      <c r="X3" s="35">
        <v>21</v>
      </c>
      <c r="Y3" s="35">
        <v>22</v>
      </c>
      <c r="Z3" s="35">
        <v>23</v>
      </c>
      <c r="AA3" s="35">
        <v>24</v>
      </c>
      <c r="AB3" s="35">
        <v>25</v>
      </c>
      <c r="AC3" s="35">
        <v>26</v>
      </c>
      <c r="AD3" s="35">
        <v>27</v>
      </c>
      <c r="AE3" s="35">
        <v>28</v>
      </c>
      <c r="AF3" s="35">
        <v>29</v>
      </c>
      <c r="AG3" s="35">
        <v>30</v>
      </c>
    </row>
    <row r="4" spans="2:33" x14ac:dyDescent="0.2">
      <c r="B4" s="38" t="s">
        <v>42</v>
      </c>
      <c r="C4" s="38" t="s">
        <v>9</v>
      </c>
      <c r="D4" s="39">
        <f>Parametre!C13</f>
        <v>2024</v>
      </c>
      <c r="E4" s="39">
        <f>D4+$D$3</f>
        <v>2025</v>
      </c>
      <c r="F4" s="39">
        <f t="shared" ref="F4:AG4" si="0">E4+$D$3</f>
        <v>2026</v>
      </c>
      <c r="G4" s="39">
        <f t="shared" si="0"/>
        <v>2027</v>
      </c>
      <c r="H4" s="39">
        <f t="shared" si="0"/>
        <v>2028</v>
      </c>
      <c r="I4" s="39">
        <f t="shared" si="0"/>
        <v>2029</v>
      </c>
      <c r="J4" s="39">
        <f t="shared" si="0"/>
        <v>2030</v>
      </c>
      <c r="K4" s="39">
        <f t="shared" si="0"/>
        <v>2031</v>
      </c>
      <c r="L4" s="39">
        <f t="shared" si="0"/>
        <v>2032</v>
      </c>
      <c r="M4" s="39">
        <f t="shared" si="0"/>
        <v>2033</v>
      </c>
      <c r="N4" s="39">
        <f t="shared" si="0"/>
        <v>2034</v>
      </c>
      <c r="O4" s="39">
        <f t="shared" si="0"/>
        <v>2035</v>
      </c>
      <c r="P4" s="39">
        <f t="shared" si="0"/>
        <v>2036</v>
      </c>
      <c r="Q4" s="39">
        <f t="shared" si="0"/>
        <v>2037</v>
      </c>
      <c r="R4" s="39">
        <f t="shared" si="0"/>
        <v>2038</v>
      </c>
      <c r="S4" s="39">
        <f t="shared" si="0"/>
        <v>2039</v>
      </c>
      <c r="T4" s="39">
        <f t="shared" si="0"/>
        <v>2040</v>
      </c>
      <c r="U4" s="39">
        <f t="shared" si="0"/>
        <v>2041</v>
      </c>
      <c r="V4" s="39">
        <f t="shared" si="0"/>
        <v>2042</v>
      </c>
      <c r="W4" s="39">
        <f t="shared" si="0"/>
        <v>2043</v>
      </c>
      <c r="X4" s="39">
        <f t="shared" si="0"/>
        <v>2044</v>
      </c>
      <c r="Y4" s="39">
        <f t="shared" si="0"/>
        <v>2045</v>
      </c>
      <c r="Z4" s="39">
        <f t="shared" si="0"/>
        <v>2046</v>
      </c>
      <c r="AA4" s="39">
        <f t="shared" si="0"/>
        <v>2047</v>
      </c>
      <c r="AB4" s="39">
        <f t="shared" si="0"/>
        <v>2048</v>
      </c>
      <c r="AC4" s="39">
        <f t="shared" si="0"/>
        <v>2049</v>
      </c>
      <c r="AD4" s="39">
        <f t="shared" si="0"/>
        <v>2050</v>
      </c>
      <c r="AE4" s="39">
        <f t="shared" si="0"/>
        <v>2051</v>
      </c>
      <c r="AF4" s="39">
        <f t="shared" si="0"/>
        <v>2052</v>
      </c>
      <c r="AG4" s="39">
        <f t="shared" si="0"/>
        <v>2053</v>
      </c>
    </row>
    <row r="5" spans="2:33" x14ac:dyDescent="0.2">
      <c r="B5" s="35" t="s">
        <v>550</v>
      </c>
      <c r="C5" s="42">
        <f>SUM(D5:AG5)</f>
        <v>0</v>
      </c>
      <c r="D5" s="42">
        <f>'09 Prevádzkové náklady vozidiel'!D83*Parametre!$G$157*Parametre!$C$188</f>
        <v>0</v>
      </c>
      <c r="E5" s="226">
        <f>'09 Prevádzkové náklady vozidiel'!E83*Parametre!$G$157*Parametre!$C$188</f>
        <v>0</v>
      </c>
      <c r="F5" s="226">
        <f>'09 Prevádzkové náklady vozidiel'!F83*Parametre!$G$157*Parametre!$C$188</f>
        <v>0</v>
      </c>
      <c r="G5" s="226">
        <f>'09 Prevádzkové náklady vozidiel'!G83*Parametre!$G$157*Parametre!$C$188</f>
        <v>0</v>
      </c>
      <c r="H5" s="226">
        <f>'09 Prevádzkové náklady vozidiel'!H83*Parametre!$G$157*Parametre!$C$188</f>
        <v>0</v>
      </c>
      <c r="I5" s="226">
        <f>'09 Prevádzkové náklady vozidiel'!I83*Parametre!$G$157*Parametre!$C$188</f>
        <v>0</v>
      </c>
      <c r="J5" s="226">
        <f>'09 Prevádzkové náklady vozidiel'!J83*Parametre!$G$157*Parametre!$C$188</f>
        <v>0</v>
      </c>
      <c r="K5" s="226">
        <f>'09 Prevádzkové náklady vozidiel'!K83*Parametre!$G$157*Parametre!$C$188</f>
        <v>0</v>
      </c>
      <c r="L5" s="226">
        <f>'09 Prevádzkové náklady vozidiel'!L83*Parametre!$G$157*Parametre!$C$188</f>
        <v>0</v>
      </c>
      <c r="M5" s="226">
        <f>'09 Prevádzkové náklady vozidiel'!M83*Parametre!$G$157*Parametre!$C$188</f>
        <v>0</v>
      </c>
      <c r="N5" s="226">
        <f>'09 Prevádzkové náklady vozidiel'!N83*Parametre!$G$157*Parametre!$C$188</f>
        <v>0</v>
      </c>
      <c r="O5" s="226">
        <f>'09 Prevádzkové náklady vozidiel'!O83*Parametre!$G$157*Parametre!$C$188</f>
        <v>0</v>
      </c>
      <c r="P5" s="226">
        <f>'09 Prevádzkové náklady vozidiel'!P83*Parametre!$G$157*Parametre!$C$188</f>
        <v>0</v>
      </c>
      <c r="Q5" s="226">
        <f>'09 Prevádzkové náklady vozidiel'!Q83*Parametre!$G$157*Parametre!$C$188</f>
        <v>0</v>
      </c>
      <c r="R5" s="226">
        <f>'09 Prevádzkové náklady vozidiel'!R83*Parametre!$G$157*Parametre!$C$188</f>
        <v>0</v>
      </c>
      <c r="S5" s="226">
        <f>'09 Prevádzkové náklady vozidiel'!S83*Parametre!$G$157*Parametre!$C$188</f>
        <v>0</v>
      </c>
      <c r="T5" s="226">
        <f>'09 Prevádzkové náklady vozidiel'!T83*Parametre!$G$157*Parametre!$C$188</f>
        <v>0</v>
      </c>
      <c r="U5" s="226">
        <f>'09 Prevádzkové náklady vozidiel'!U83*Parametre!$G$157*Parametre!$C$188</f>
        <v>0</v>
      </c>
      <c r="V5" s="226">
        <f>'09 Prevádzkové náklady vozidiel'!V83*Parametre!$G$157*Parametre!$C$188</f>
        <v>0</v>
      </c>
      <c r="W5" s="226">
        <f>'09 Prevádzkové náklady vozidiel'!W83*Parametre!$G$157*Parametre!$C$188</f>
        <v>0</v>
      </c>
      <c r="X5" s="226">
        <f>'09 Prevádzkové náklady vozidiel'!X83*Parametre!$G$157*Parametre!$C$188</f>
        <v>0</v>
      </c>
      <c r="Y5" s="226">
        <f>'09 Prevádzkové náklady vozidiel'!Y83*Parametre!$G$157*Parametre!$C$188</f>
        <v>0</v>
      </c>
      <c r="Z5" s="226">
        <f>'09 Prevádzkové náklady vozidiel'!Z83*Parametre!$G$157*Parametre!$C$188</f>
        <v>0</v>
      </c>
      <c r="AA5" s="226">
        <f>'09 Prevádzkové náklady vozidiel'!AA83*Parametre!$G$157*Parametre!$C$188</f>
        <v>0</v>
      </c>
      <c r="AB5" s="226">
        <f>'09 Prevádzkové náklady vozidiel'!AB83*Parametre!$G$157*Parametre!$C$188</f>
        <v>0</v>
      </c>
      <c r="AC5" s="226">
        <f>'09 Prevádzkové náklady vozidiel'!AC83*Parametre!$G$157*Parametre!$C$188</f>
        <v>0</v>
      </c>
      <c r="AD5" s="226">
        <f>'09 Prevádzkové náklady vozidiel'!AD83*Parametre!$G$157*Parametre!$C$188</f>
        <v>0</v>
      </c>
      <c r="AE5" s="226">
        <f>'09 Prevádzkové náklady vozidiel'!AE83*Parametre!$G$157*Parametre!$C$188</f>
        <v>0</v>
      </c>
      <c r="AF5" s="226">
        <f>'09 Prevádzkové náklady vozidiel'!AF83*Parametre!$G$157*Parametre!$C$188</f>
        <v>0</v>
      </c>
      <c r="AG5" s="226">
        <f>'09 Prevádzkové náklady vozidiel'!AG83*Parametre!$G$157*Parametre!$C$188</f>
        <v>0</v>
      </c>
    </row>
    <row r="6" spans="2:33" x14ac:dyDescent="0.2">
      <c r="B6" s="35" t="s">
        <v>552</v>
      </c>
      <c r="C6" s="42">
        <f t="shared" ref="C6:C10" si="1">SUM(D6:AG6)</f>
        <v>0</v>
      </c>
      <c r="D6" s="42">
        <f>'09 Prevádzkové náklady vozidiel'!D85*Parametre!$I$157*Parametre!$C$188</f>
        <v>0</v>
      </c>
      <c r="E6" s="42">
        <f>'09 Prevádzkové náklady vozidiel'!E85*Parametre!$I$157*Parametre!$C$188</f>
        <v>0</v>
      </c>
      <c r="F6" s="42">
        <f>'09 Prevádzkové náklady vozidiel'!F85*Parametre!$I$157*Parametre!$C$188</f>
        <v>0</v>
      </c>
      <c r="G6" s="42">
        <f>'09 Prevádzkové náklady vozidiel'!G85*Parametre!$I$157*Parametre!$C$188</f>
        <v>0</v>
      </c>
      <c r="H6" s="42">
        <f>'09 Prevádzkové náklady vozidiel'!H85*Parametre!$I$157*Parametre!$C$188</f>
        <v>0</v>
      </c>
      <c r="I6" s="42">
        <f>'09 Prevádzkové náklady vozidiel'!I85*Parametre!$I$157*Parametre!$C$188</f>
        <v>0</v>
      </c>
      <c r="J6" s="42">
        <f>'09 Prevádzkové náklady vozidiel'!J85*Parametre!$I$157*Parametre!$C$188</f>
        <v>0</v>
      </c>
      <c r="K6" s="42">
        <f>'09 Prevádzkové náklady vozidiel'!K85*Parametre!$I$157*Parametre!$C$188</f>
        <v>0</v>
      </c>
      <c r="L6" s="42">
        <f>'09 Prevádzkové náklady vozidiel'!L85*Parametre!$I$157*Parametre!$C$188</f>
        <v>0</v>
      </c>
      <c r="M6" s="42">
        <f>'09 Prevádzkové náklady vozidiel'!M85*Parametre!$I$157*Parametre!$C$188</f>
        <v>0</v>
      </c>
      <c r="N6" s="42">
        <f>'09 Prevádzkové náklady vozidiel'!N85*Parametre!$I$157*Parametre!$C$188</f>
        <v>0</v>
      </c>
      <c r="O6" s="42">
        <f>'09 Prevádzkové náklady vozidiel'!O85*Parametre!$I$157*Parametre!$C$188</f>
        <v>0</v>
      </c>
      <c r="P6" s="42">
        <f>'09 Prevádzkové náklady vozidiel'!P85*Parametre!$I$157*Parametre!$C$188</f>
        <v>0</v>
      </c>
      <c r="Q6" s="42">
        <f>'09 Prevádzkové náklady vozidiel'!Q85*Parametre!$I$157*Parametre!$C$188</f>
        <v>0</v>
      </c>
      <c r="R6" s="42">
        <f>'09 Prevádzkové náklady vozidiel'!R85*Parametre!$I$157*Parametre!$C$188</f>
        <v>0</v>
      </c>
      <c r="S6" s="42">
        <f>'09 Prevádzkové náklady vozidiel'!S85*Parametre!$I$157*Parametre!$C$188</f>
        <v>0</v>
      </c>
      <c r="T6" s="42">
        <f>'09 Prevádzkové náklady vozidiel'!T85*Parametre!$I$157*Parametre!$C$188</f>
        <v>0</v>
      </c>
      <c r="U6" s="42">
        <f>'09 Prevádzkové náklady vozidiel'!U85*Parametre!$I$157*Parametre!$C$188</f>
        <v>0</v>
      </c>
      <c r="V6" s="42">
        <f>'09 Prevádzkové náklady vozidiel'!V85*Parametre!$I$157*Parametre!$C$188</f>
        <v>0</v>
      </c>
      <c r="W6" s="42">
        <f>'09 Prevádzkové náklady vozidiel'!W85*Parametre!$I$157*Parametre!$C$188</f>
        <v>0</v>
      </c>
      <c r="X6" s="42">
        <f>'09 Prevádzkové náklady vozidiel'!X85*Parametre!$I$157*Parametre!$C$188</f>
        <v>0</v>
      </c>
      <c r="Y6" s="42">
        <f>'09 Prevádzkové náklady vozidiel'!Y85*Parametre!$I$157*Parametre!$C$188</f>
        <v>0</v>
      </c>
      <c r="Z6" s="42">
        <f>'09 Prevádzkové náklady vozidiel'!Z85*Parametre!$I$157*Parametre!$C$188</f>
        <v>0</v>
      </c>
      <c r="AA6" s="42">
        <f>'09 Prevádzkové náklady vozidiel'!AA85*Parametre!$I$157*Parametre!$C$188</f>
        <v>0</v>
      </c>
      <c r="AB6" s="42">
        <f>'09 Prevádzkové náklady vozidiel'!AB85*Parametre!$I$157*Parametre!$C$188</f>
        <v>0</v>
      </c>
      <c r="AC6" s="42">
        <f>'09 Prevádzkové náklady vozidiel'!AC85*Parametre!$I$157*Parametre!$C$188</f>
        <v>0</v>
      </c>
      <c r="AD6" s="42">
        <f>'09 Prevádzkové náklady vozidiel'!AD85*Parametre!$I$157*Parametre!$C$188</f>
        <v>0</v>
      </c>
      <c r="AE6" s="42">
        <f>'09 Prevádzkové náklady vozidiel'!AE85*Parametre!$I$157*Parametre!$C$188</f>
        <v>0</v>
      </c>
      <c r="AF6" s="42">
        <f>'09 Prevádzkové náklady vozidiel'!AF85*Parametre!$I$157*Parametre!$C$188</f>
        <v>0</v>
      </c>
      <c r="AG6" s="42">
        <f>'09 Prevádzkové náklady vozidiel'!AG85*Parametre!$I$157*Parametre!$C$188</f>
        <v>0</v>
      </c>
    </row>
    <row r="7" spans="2:33" x14ac:dyDescent="0.2">
      <c r="B7" s="35" t="s">
        <v>555</v>
      </c>
      <c r="C7" s="42">
        <f t="shared" si="1"/>
        <v>0</v>
      </c>
      <c r="D7" s="42">
        <f>'09 Prevádzkové náklady vozidiel'!D90*Parametre!$C$163*Parametre!$C$188</f>
        <v>0</v>
      </c>
      <c r="E7" s="42">
        <f>'09 Prevádzkové náklady vozidiel'!E90*Parametre!$C$163*Parametre!$C$188</f>
        <v>0</v>
      </c>
      <c r="F7" s="42">
        <f>'09 Prevádzkové náklady vozidiel'!F90*Parametre!$C$163*Parametre!$C$188</f>
        <v>0</v>
      </c>
      <c r="G7" s="42">
        <f>'09 Prevádzkové náklady vozidiel'!G90*Parametre!$C$163*Parametre!$C$188</f>
        <v>0</v>
      </c>
      <c r="H7" s="42">
        <f>'09 Prevádzkové náklady vozidiel'!H90*Parametre!$C$163*Parametre!$C$188</f>
        <v>0</v>
      </c>
      <c r="I7" s="42">
        <f>'09 Prevádzkové náklady vozidiel'!I90*Parametre!$C$163*Parametre!$C$188</f>
        <v>0</v>
      </c>
      <c r="J7" s="42">
        <f>'09 Prevádzkové náklady vozidiel'!J90*Parametre!$C$163*Parametre!$C$188</f>
        <v>0</v>
      </c>
      <c r="K7" s="42">
        <f>'09 Prevádzkové náklady vozidiel'!K90*Parametre!$C$163*Parametre!$C$188</f>
        <v>0</v>
      </c>
      <c r="L7" s="42">
        <f>'09 Prevádzkové náklady vozidiel'!L90*Parametre!$C$163*Parametre!$C$188</f>
        <v>0</v>
      </c>
      <c r="M7" s="42">
        <f>'09 Prevádzkové náklady vozidiel'!M90*Parametre!$C$163*Parametre!$C$188</f>
        <v>0</v>
      </c>
      <c r="N7" s="42">
        <f>'09 Prevádzkové náklady vozidiel'!N90*Parametre!$C$163*Parametre!$C$188</f>
        <v>0</v>
      </c>
      <c r="O7" s="42">
        <f>'09 Prevádzkové náklady vozidiel'!O90*Parametre!$C$163*Parametre!$C$188</f>
        <v>0</v>
      </c>
      <c r="P7" s="42">
        <f>'09 Prevádzkové náklady vozidiel'!P90*Parametre!$C$163*Parametre!$C$188</f>
        <v>0</v>
      </c>
      <c r="Q7" s="42">
        <f>'09 Prevádzkové náklady vozidiel'!Q90*Parametre!$C$163*Parametre!$C$188</f>
        <v>0</v>
      </c>
      <c r="R7" s="42">
        <f>'09 Prevádzkové náklady vozidiel'!R90*Parametre!$C$163*Parametre!$C$188</f>
        <v>0</v>
      </c>
      <c r="S7" s="42">
        <f>'09 Prevádzkové náklady vozidiel'!S90*Parametre!$C$163*Parametre!$C$188</f>
        <v>0</v>
      </c>
      <c r="T7" s="42">
        <f>'09 Prevádzkové náklady vozidiel'!T90*Parametre!$C$163*Parametre!$C$188</f>
        <v>0</v>
      </c>
      <c r="U7" s="42">
        <f>'09 Prevádzkové náklady vozidiel'!U90*Parametre!$C$163*Parametre!$C$188</f>
        <v>0</v>
      </c>
      <c r="V7" s="42">
        <f>'09 Prevádzkové náklady vozidiel'!V90*Parametre!$C$163*Parametre!$C$188</f>
        <v>0</v>
      </c>
      <c r="W7" s="42">
        <f>'09 Prevádzkové náklady vozidiel'!W90*Parametre!$C$163*Parametre!$C$188</f>
        <v>0</v>
      </c>
      <c r="X7" s="42">
        <f>'09 Prevádzkové náklady vozidiel'!X90*Parametre!$C$163*Parametre!$C$188</f>
        <v>0</v>
      </c>
      <c r="Y7" s="42">
        <f>'09 Prevádzkové náklady vozidiel'!Y90*Parametre!$C$163*Parametre!$C$188</f>
        <v>0</v>
      </c>
      <c r="Z7" s="42">
        <f>'09 Prevádzkové náklady vozidiel'!Z90*Parametre!$C$163*Parametre!$C$188</f>
        <v>0</v>
      </c>
      <c r="AA7" s="42">
        <f>'09 Prevádzkové náklady vozidiel'!AA90*Parametre!$C$163*Parametre!$C$188</f>
        <v>0</v>
      </c>
      <c r="AB7" s="42">
        <f>'09 Prevádzkové náklady vozidiel'!AB90*Parametre!$C$163*Parametre!$C$188</f>
        <v>0</v>
      </c>
      <c r="AC7" s="42">
        <f>'09 Prevádzkové náklady vozidiel'!AC90*Parametre!$C$163*Parametre!$C$188</f>
        <v>0</v>
      </c>
      <c r="AD7" s="42">
        <f>'09 Prevádzkové náklady vozidiel'!AD90*Parametre!$C$163*Parametre!$C$188</f>
        <v>0</v>
      </c>
      <c r="AE7" s="42">
        <f>'09 Prevádzkové náklady vozidiel'!AE90*Parametre!$C$163*Parametre!$C$188</f>
        <v>0</v>
      </c>
      <c r="AF7" s="42">
        <f>'09 Prevádzkové náklady vozidiel'!AF90*Parametre!$C$163*Parametre!$C$188</f>
        <v>0</v>
      </c>
      <c r="AG7" s="42">
        <f>'09 Prevádzkové náklady vozidiel'!AG90*Parametre!$C$163*Parametre!$C$188</f>
        <v>0</v>
      </c>
    </row>
    <row r="8" spans="2:33" x14ac:dyDescent="0.2">
      <c r="B8" s="35" t="s">
        <v>556</v>
      </c>
      <c r="C8" s="42">
        <f t="shared" si="1"/>
        <v>0</v>
      </c>
      <c r="D8" s="42">
        <f>'09 Prevádzkové náklady vozidiel'!D91*Parametre!$C$164*Parametre!$C$188</f>
        <v>0</v>
      </c>
      <c r="E8" s="42">
        <f>'09 Prevádzkové náklady vozidiel'!E91*Parametre!$C$164*Parametre!$C$188</f>
        <v>0</v>
      </c>
      <c r="F8" s="42">
        <f>'09 Prevádzkové náklady vozidiel'!F91*Parametre!$C$164*Parametre!$C$188</f>
        <v>0</v>
      </c>
      <c r="G8" s="42">
        <f>'09 Prevádzkové náklady vozidiel'!G91*Parametre!$C$164*Parametre!$C$188</f>
        <v>0</v>
      </c>
      <c r="H8" s="42">
        <f>'09 Prevádzkové náklady vozidiel'!H91*Parametre!$C$164*Parametre!$C$188</f>
        <v>0</v>
      </c>
      <c r="I8" s="42">
        <f>'09 Prevádzkové náklady vozidiel'!I91*Parametre!$C$164*Parametre!$C$188</f>
        <v>0</v>
      </c>
      <c r="J8" s="42">
        <f>'09 Prevádzkové náklady vozidiel'!J91*Parametre!$C$164*Parametre!$C$188</f>
        <v>0</v>
      </c>
      <c r="K8" s="42">
        <f>'09 Prevádzkové náklady vozidiel'!K91*Parametre!$C$164*Parametre!$C$188</f>
        <v>0</v>
      </c>
      <c r="L8" s="42">
        <f>'09 Prevádzkové náklady vozidiel'!L91*Parametre!$C$164*Parametre!$C$188</f>
        <v>0</v>
      </c>
      <c r="M8" s="42">
        <f>'09 Prevádzkové náklady vozidiel'!M91*Parametre!$C$164*Parametre!$C$188</f>
        <v>0</v>
      </c>
      <c r="N8" s="42">
        <f>'09 Prevádzkové náklady vozidiel'!N91*Parametre!$C$164*Parametre!$C$188</f>
        <v>0</v>
      </c>
      <c r="O8" s="42">
        <f>'09 Prevádzkové náklady vozidiel'!O91*Parametre!$C$164*Parametre!$C$188</f>
        <v>0</v>
      </c>
      <c r="P8" s="42">
        <f>'09 Prevádzkové náklady vozidiel'!P91*Parametre!$C$164*Parametre!$C$188</f>
        <v>0</v>
      </c>
      <c r="Q8" s="42">
        <f>'09 Prevádzkové náklady vozidiel'!Q91*Parametre!$C$164*Parametre!$C$188</f>
        <v>0</v>
      </c>
      <c r="R8" s="42">
        <f>'09 Prevádzkové náklady vozidiel'!R91*Parametre!$C$164*Parametre!$C$188</f>
        <v>0</v>
      </c>
      <c r="S8" s="42">
        <f>'09 Prevádzkové náklady vozidiel'!S91*Parametre!$C$164*Parametre!$C$188</f>
        <v>0</v>
      </c>
      <c r="T8" s="42">
        <f>'09 Prevádzkové náklady vozidiel'!T91*Parametre!$C$164*Parametre!$C$188</f>
        <v>0</v>
      </c>
      <c r="U8" s="42">
        <f>'09 Prevádzkové náklady vozidiel'!U91*Parametre!$C$164*Parametre!$C$188</f>
        <v>0</v>
      </c>
      <c r="V8" s="42">
        <f>'09 Prevádzkové náklady vozidiel'!V91*Parametre!$C$164*Parametre!$C$188</f>
        <v>0</v>
      </c>
      <c r="W8" s="42">
        <f>'09 Prevádzkové náklady vozidiel'!W91*Parametre!$C$164*Parametre!$C$188</f>
        <v>0</v>
      </c>
      <c r="X8" s="42">
        <f>'09 Prevádzkové náklady vozidiel'!X91*Parametre!$C$164*Parametre!$C$188</f>
        <v>0</v>
      </c>
      <c r="Y8" s="42">
        <f>'09 Prevádzkové náklady vozidiel'!Y91*Parametre!$C$164*Parametre!$C$188</f>
        <v>0</v>
      </c>
      <c r="Z8" s="42">
        <f>'09 Prevádzkové náklady vozidiel'!Z91*Parametre!$C$164*Parametre!$C$188</f>
        <v>0</v>
      </c>
      <c r="AA8" s="42">
        <f>'09 Prevádzkové náklady vozidiel'!AA91*Parametre!$C$164*Parametre!$C$188</f>
        <v>0</v>
      </c>
      <c r="AB8" s="42">
        <f>'09 Prevádzkové náklady vozidiel'!AB91*Parametre!$C$164*Parametre!$C$188</f>
        <v>0</v>
      </c>
      <c r="AC8" s="42">
        <f>'09 Prevádzkové náklady vozidiel'!AC91*Parametre!$C$164*Parametre!$C$188</f>
        <v>0</v>
      </c>
      <c r="AD8" s="42">
        <f>'09 Prevádzkové náklady vozidiel'!AD91*Parametre!$C$164*Parametre!$C$188</f>
        <v>0</v>
      </c>
      <c r="AE8" s="42">
        <f>'09 Prevádzkové náklady vozidiel'!AE91*Parametre!$C$164*Parametre!$C$188</f>
        <v>0</v>
      </c>
      <c r="AF8" s="42">
        <f>'09 Prevádzkové náklady vozidiel'!AF91*Parametre!$C$164*Parametre!$C$188</f>
        <v>0</v>
      </c>
      <c r="AG8" s="42">
        <f>'09 Prevádzkové náklady vozidiel'!AG91*Parametre!$C$164*Parametre!$C$188</f>
        <v>0</v>
      </c>
    </row>
    <row r="9" spans="2:33" x14ac:dyDescent="0.2">
      <c r="B9" s="35" t="s">
        <v>557</v>
      </c>
      <c r="C9" s="42">
        <f t="shared" si="1"/>
        <v>0</v>
      </c>
      <c r="D9" s="42">
        <f>'09 Prevádzkové náklady vozidiel'!D92*Parametre!$C$165*Parametre!$C$188</f>
        <v>0</v>
      </c>
      <c r="E9" s="42">
        <f>'09 Prevádzkové náklady vozidiel'!E92*Parametre!$C$165*Parametre!$C$188</f>
        <v>0</v>
      </c>
      <c r="F9" s="42">
        <f>'09 Prevádzkové náklady vozidiel'!F92*Parametre!$C$165*Parametre!$C$188</f>
        <v>0</v>
      </c>
      <c r="G9" s="42">
        <f>'09 Prevádzkové náklady vozidiel'!G92*Parametre!$C$165*Parametre!$C$188</f>
        <v>0</v>
      </c>
      <c r="H9" s="42">
        <f>'09 Prevádzkové náklady vozidiel'!H92*Parametre!$C$165*Parametre!$C$188</f>
        <v>0</v>
      </c>
      <c r="I9" s="42">
        <f>'09 Prevádzkové náklady vozidiel'!I92*Parametre!$C$165*Parametre!$C$188</f>
        <v>0</v>
      </c>
      <c r="J9" s="42">
        <f>'09 Prevádzkové náklady vozidiel'!J92*Parametre!$C$165*Parametre!$C$188</f>
        <v>0</v>
      </c>
      <c r="K9" s="42">
        <f>'09 Prevádzkové náklady vozidiel'!K92*Parametre!$C$165*Parametre!$C$188</f>
        <v>0</v>
      </c>
      <c r="L9" s="42">
        <f>'09 Prevádzkové náklady vozidiel'!L92*Parametre!$C$165*Parametre!$C$188</f>
        <v>0</v>
      </c>
      <c r="M9" s="42">
        <f>'09 Prevádzkové náklady vozidiel'!M92*Parametre!$C$165*Parametre!$C$188</f>
        <v>0</v>
      </c>
      <c r="N9" s="42">
        <f>'09 Prevádzkové náklady vozidiel'!N92*Parametre!$C$165*Parametre!$C$188</f>
        <v>0</v>
      </c>
      <c r="O9" s="42">
        <f>'09 Prevádzkové náklady vozidiel'!O92*Parametre!$C$165*Parametre!$C$188</f>
        <v>0</v>
      </c>
      <c r="P9" s="42">
        <f>'09 Prevádzkové náklady vozidiel'!P92*Parametre!$C$165*Parametre!$C$188</f>
        <v>0</v>
      </c>
      <c r="Q9" s="42">
        <f>'09 Prevádzkové náklady vozidiel'!Q92*Parametre!$C$165*Parametre!$C$188</f>
        <v>0</v>
      </c>
      <c r="R9" s="42">
        <f>'09 Prevádzkové náklady vozidiel'!R92*Parametre!$C$165*Parametre!$C$188</f>
        <v>0</v>
      </c>
      <c r="S9" s="42">
        <f>'09 Prevádzkové náklady vozidiel'!S92*Parametre!$C$165*Parametre!$C$188</f>
        <v>0</v>
      </c>
      <c r="T9" s="42">
        <f>'09 Prevádzkové náklady vozidiel'!T92*Parametre!$C$165*Parametre!$C$188</f>
        <v>0</v>
      </c>
      <c r="U9" s="42">
        <f>'09 Prevádzkové náklady vozidiel'!U92*Parametre!$C$165*Parametre!$C$188</f>
        <v>0</v>
      </c>
      <c r="V9" s="42">
        <f>'09 Prevádzkové náklady vozidiel'!V92*Parametre!$C$165*Parametre!$C$188</f>
        <v>0</v>
      </c>
      <c r="W9" s="42">
        <f>'09 Prevádzkové náklady vozidiel'!W92*Parametre!$C$165*Parametre!$C$188</f>
        <v>0</v>
      </c>
      <c r="X9" s="42">
        <f>'09 Prevádzkové náklady vozidiel'!X92*Parametre!$C$165*Parametre!$C$188</f>
        <v>0</v>
      </c>
      <c r="Y9" s="42">
        <f>'09 Prevádzkové náklady vozidiel'!Y92*Parametre!$C$165*Parametre!$C$188</f>
        <v>0</v>
      </c>
      <c r="Z9" s="42">
        <f>'09 Prevádzkové náklady vozidiel'!Z92*Parametre!$C$165*Parametre!$C$188</f>
        <v>0</v>
      </c>
      <c r="AA9" s="42">
        <f>'09 Prevádzkové náklady vozidiel'!AA92*Parametre!$C$165*Parametre!$C$188</f>
        <v>0</v>
      </c>
      <c r="AB9" s="42">
        <f>'09 Prevádzkové náklady vozidiel'!AB92*Parametre!$C$165*Parametre!$C$188</f>
        <v>0</v>
      </c>
      <c r="AC9" s="42">
        <f>'09 Prevádzkové náklady vozidiel'!AC92*Parametre!$C$165*Parametre!$C$188</f>
        <v>0</v>
      </c>
      <c r="AD9" s="42">
        <f>'09 Prevádzkové náklady vozidiel'!AD92*Parametre!$C$165*Parametre!$C$188</f>
        <v>0</v>
      </c>
      <c r="AE9" s="42">
        <f>'09 Prevádzkové náklady vozidiel'!AE92*Parametre!$C$165*Parametre!$C$188</f>
        <v>0</v>
      </c>
      <c r="AF9" s="42">
        <f>'09 Prevádzkové náklady vozidiel'!AF92*Parametre!$C$165*Parametre!$C$188</f>
        <v>0</v>
      </c>
      <c r="AG9" s="42">
        <f>'09 Prevádzkové náklady vozidiel'!AG92*Parametre!$C$165*Parametre!$C$188</f>
        <v>0</v>
      </c>
    </row>
    <row r="10" spans="2:33" x14ac:dyDescent="0.2">
      <c r="B10" s="35" t="s">
        <v>558</v>
      </c>
      <c r="C10" s="42">
        <f t="shared" si="1"/>
        <v>0</v>
      </c>
      <c r="D10" s="42">
        <f>'09 Prevádzkové náklady vozidiel'!D93*Parametre!$C$166*Parametre!$C$188</f>
        <v>0</v>
      </c>
      <c r="E10" s="42">
        <f>'09 Prevádzkové náklady vozidiel'!E93*Parametre!$C$166*Parametre!$C$188</f>
        <v>0</v>
      </c>
      <c r="F10" s="42">
        <f>'09 Prevádzkové náklady vozidiel'!F93*Parametre!$C$166*Parametre!$C$188</f>
        <v>0</v>
      </c>
      <c r="G10" s="42">
        <f>'09 Prevádzkové náklady vozidiel'!G93*Parametre!$C$166*Parametre!$C$188</f>
        <v>0</v>
      </c>
      <c r="H10" s="42">
        <f>'09 Prevádzkové náklady vozidiel'!H93*Parametre!$C$166*Parametre!$C$188</f>
        <v>0</v>
      </c>
      <c r="I10" s="42">
        <f>'09 Prevádzkové náklady vozidiel'!I93*Parametre!$C$166*Parametre!$C$188</f>
        <v>0</v>
      </c>
      <c r="J10" s="42">
        <f>'09 Prevádzkové náklady vozidiel'!J93*Parametre!$C$166*Parametre!$C$188</f>
        <v>0</v>
      </c>
      <c r="K10" s="42">
        <f>'09 Prevádzkové náklady vozidiel'!K93*Parametre!$C$166*Parametre!$C$188</f>
        <v>0</v>
      </c>
      <c r="L10" s="42">
        <f>'09 Prevádzkové náklady vozidiel'!L93*Parametre!$C$166*Parametre!$C$188</f>
        <v>0</v>
      </c>
      <c r="M10" s="42">
        <f>'09 Prevádzkové náklady vozidiel'!M93*Parametre!$C$166*Parametre!$C$188</f>
        <v>0</v>
      </c>
      <c r="N10" s="42">
        <f>'09 Prevádzkové náklady vozidiel'!N93*Parametre!$C$166*Parametre!$C$188</f>
        <v>0</v>
      </c>
      <c r="O10" s="42">
        <f>'09 Prevádzkové náklady vozidiel'!O93*Parametre!$C$166*Parametre!$C$188</f>
        <v>0</v>
      </c>
      <c r="P10" s="42">
        <f>'09 Prevádzkové náklady vozidiel'!P93*Parametre!$C$166*Parametre!$C$188</f>
        <v>0</v>
      </c>
      <c r="Q10" s="42">
        <f>'09 Prevádzkové náklady vozidiel'!Q93*Parametre!$C$166*Parametre!$C$188</f>
        <v>0</v>
      </c>
      <c r="R10" s="42">
        <f>'09 Prevádzkové náklady vozidiel'!R93*Parametre!$C$166*Parametre!$C$188</f>
        <v>0</v>
      </c>
      <c r="S10" s="42">
        <f>'09 Prevádzkové náklady vozidiel'!S93*Parametre!$C$166*Parametre!$C$188</f>
        <v>0</v>
      </c>
      <c r="T10" s="42">
        <f>'09 Prevádzkové náklady vozidiel'!T93*Parametre!$C$166*Parametre!$C$188</f>
        <v>0</v>
      </c>
      <c r="U10" s="42">
        <f>'09 Prevádzkové náklady vozidiel'!U93*Parametre!$C$166*Parametre!$C$188</f>
        <v>0</v>
      </c>
      <c r="V10" s="42">
        <f>'09 Prevádzkové náklady vozidiel'!V93*Parametre!$C$166*Parametre!$C$188</f>
        <v>0</v>
      </c>
      <c r="W10" s="42">
        <f>'09 Prevádzkové náklady vozidiel'!W93*Parametre!$C$166*Parametre!$C$188</f>
        <v>0</v>
      </c>
      <c r="X10" s="42">
        <f>'09 Prevádzkové náklady vozidiel'!X93*Parametre!$C$166*Parametre!$C$188</f>
        <v>0</v>
      </c>
      <c r="Y10" s="42">
        <f>'09 Prevádzkové náklady vozidiel'!Y93*Parametre!$C$166*Parametre!$C$188</f>
        <v>0</v>
      </c>
      <c r="Z10" s="42">
        <f>'09 Prevádzkové náklady vozidiel'!Z93*Parametre!$C$166*Parametre!$C$188</f>
        <v>0</v>
      </c>
      <c r="AA10" s="42">
        <f>'09 Prevádzkové náklady vozidiel'!AA93*Parametre!$C$166*Parametre!$C$188</f>
        <v>0</v>
      </c>
      <c r="AB10" s="42">
        <f>'09 Prevádzkové náklady vozidiel'!AB93*Parametre!$C$166*Parametre!$C$188</f>
        <v>0</v>
      </c>
      <c r="AC10" s="42">
        <f>'09 Prevádzkové náklady vozidiel'!AC93*Parametre!$C$166*Parametre!$C$188</f>
        <v>0</v>
      </c>
      <c r="AD10" s="42">
        <f>'09 Prevádzkové náklady vozidiel'!AD93*Parametre!$C$166*Parametre!$C$188</f>
        <v>0</v>
      </c>
      <c r="AE10" s="42">
        <f>'09 Prevádzkové náklady vozidiel'!AE93*Parametre!$C$166*Parametre!$C$188</f>
        <v>0</v>
      </c>
      <c r="AF10" s="42">
        <f>'09 Prevádzkové náklady vozidiel'!AF93*Parametre!$C$166*Parametre!$C$188</f>
        <v>0</v>
      </c>
      <c r="AG10" s="42">
        <f>'09 Prevádzkové náklady vozidiel'!AG93*Parametre!$C$166*Parametre!$C$188</f>
        <v>0</v>
      </c>
    </row>
    <row r="11" spans="2:33" x14ac:dyDescent="0.2">
      <c r="B11" s="36" t="s">
        <v>9</v>
      </c>
      <c r="C11" s="158">
        <f>SUM(D11:AG11)</f>
        <v>0</v>
      </c>
      <c r="D11" s="158">
        <f>SUM(D5:D10)</f>
        <v>0</v>
      </c>
      <c r="E11" s="158">
        <f t="shared" ref="E11:AG11" si="2">SUM(E5:E10)</f>
        <v>0</v>
      </c>
      <c r="F11" s="158">
        <f t="shared" si="2"/>
        <v>0</v>
      </c>
      <c r="G11" s="158">
        <f t="shared" si="2"/>
        <v>0</v>
      </c>
      <c r="H11" s="158">
        <f t="shared" si="2"/>
        <v>0</v>
      </c>
      <c r="I11" s="158">
        <f t="shared" si="2"/>
        <v>0</v>
      </c>
      <c r="J11" s="158">
        <f t="shared" si="2"/>
        <v>0</v>
      </c>
      <c r="K11" s="158">
        <f t="shared" si="2"/>
        <v>0</v>
      </c>
      <c r="L11" s="158">
        <f t="shared" si="2"/>
        <v>0</v>
      </c>
      <c r="M11" s="158">
        <f t="shared" si="2"/>
        <v>0</v>
      </c>
      <c r="N11" s="158">
        <f t="shared" si="2"/>
        <v>0</v>
      </c>
      <c r="O11" s="158">
        <f t="shared" si="2"/>
        <v>0</v>
      </c>
      <c r="P11" s="158">
        <f t="shared" si="2"/>
        <v>0</v>
      </c>
      <c r="Q11" s="158">
        <f t="shared" si="2"/>
        <v>0</v>
      </c>
      <c r="R11" s="158">
        <f t="shared" si="2"/>
        <v>0</v>
      </c>
      <c r="S11" s="158">
        <f t="shared" si="2"/>
        <v>0</v>
      </c>
      <c r="T11" s="158">
        <f t="shared" si="2"/>
        <v>0</v>
      </c>
      <c r="U11" s="158">
        <f t="shared" si="2"/>
        <v>0</v>
      </c>
      <c r="V11" s="158">
        <f t="shared" si="2"/>
        <v>0</v>
      </c>
      <c r="W11" s="158">
        <f t="shared" si="2"/>
        <v>0</v>
      </c>
      <c r="X11" s="158">
        <f t="shared" si="2"/>
        <v>0</v>
      </c>
      <c r="Y11" s="158">
        <f t="shared" si="2"/>
        <v>0</v>
      </c>
      <c r="Z11" s="158">
        <f t="shared" si="2"/>
        <v>0</v>
      </c>
      <c r="AA11" s="158">
        <f t="shared" si="2"/>
        <v>0</v>
      </c>
      <c r="AB11" s="158">
        <f t="shared" si="2"/>
        <v>0</v>
      </c>
      <c r="AC11" s="158">
        <f t="shared" si="2"/>
        <v>0</v>
      </c>
      <c r="AD11" s="158">
        <f t="shared" si="2"/>
        <v>0</v>
      </c>
      <c r="AE11" s="158">
        <f t="shared" si="2"/>
        <v>0</v>
      </c>
      <c r="AF11" s="158">
        <f t="shared" si="2"/>
        <v>0</v>
      </c>
      <c r="AG11" s="158">
        <f t="shared" si="2"/>
        <v>0</v>
      </c>
    </row>
    <row r="14" spans="2:33" x14ac:dyDescent="0.2">
      <c r="B14" s="35"/>
      <c r="C14" s="35"/>
      <c r="D14" s="35" t="s">
        <v>10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15" spans="2:33" x14ac:dyDescent="0.2">
      <c r="B15" s="36" t="s">
        <v>562</v>
      </c>
      <c r="C15" s="36"/>
      <c r="D15" s="35">
        <v>1</v>
      </c>
      <c r="E15" s="35">
        <v>2</v>
      </c>
      <c r="F15" s="35">
        <v>3</v>
      </c>
      <c r="G15" s="35">
        <v>4</v>
      </c>
      <c r="H15" s="35">
        <v>5</v>
      </c>
      <c r="I15" s="35">
        <v>6</v>
      </c>
      <c r="J15" s="35">
        <v>7</v>
      </c>
      <c r="K15" s="35">
        <v>8</v>
      </c>
      <c r="L15" s="35">
        <v>9</v>
      </c>
      <c r="M15" s="35">
        <v>10</v>
      </c>
      <c r="N15" s="35">
        <v>11</v>
      </c>
      <c r="O15" s="35">
        <v>12</v>
      </c>
      <c r="P15" s="35">
        <v>13</v>
      </c>
      <c r="Q15" s="35">
        <v>14</v>
      </c>
      <c r="R15" s="35">
        <v>15</v>
      </c>
      <c r="S15" s="35">
        <v>16</v>
      </c>
      <c r="T15" s="35">
        <v>17</v>
      </c>
      <c r="U15" s="35">
        <v>18</v>
      </c>
      <c r="V15" s="35">
        <v>19</v>
      </c>
      <c r="W15" s="35">
        <v>20</v>
      </c>
      <c r="X15" s="35">
        <v>21</v>
      </c>
      <c r="Y15" s="35">
        <v>22</v>
      </c>
      <c r="Z15" s="35">
        <v>23</v>
      </c>
      <c r="AA15" s="35">
        <v>24</v>
      </c>
      <c r="AB15" s="35">
        <v>25</v>
      </c>
      <c r="AC15" s="35">
        <v>26</v>
      </c>
      <c r="AD15" s="35">
        <v>27</v>
      </c>
      <c r="AE15" s="35">
        <v>28</v>
      </c>
      <c r="AF15" s="35">
        <v>29</v>
      </c>
      <c r="AG15" s="35">
        <v>30</v>
      </c>
    </row>
    <row r="16" spans="2:33" x14ac:dyDescent="0.2">
      <c r="B16" s="38" t="s">
        <v>44</v>
      </c>
      <c r="C16" s="38" t="s">
        <v>9</v>
      </c>
      <c r="D16" s="39">
        <f>D4</f>
        <v>2024</v>
      </c>
      <c r="E16" s="39">
        <f>D16+$D$3</f>
        <v>2025</v>
      </c>
      <c r="F16" s="39">
        <f t="shared" ref="F16" si="3">E16+$D$3</f>
        <v>2026</v>
      </c>
      <c r="G16" s="39">
        <f t="shared" ref="G16" si="4">F16+$D$3</f>
        <v>2027</v>
      </c>
      <c r="H16" s="39">
        <f t="shared" ref="H16" si="5">G16+$D$3</f>
        <v>2028</v>
      </c>
      <c r="I16" s="39">
        <f t="shared" ref="I16" si="6">H16+$D$3</f>
        <v>2029</v>
      </c>
      <c r="J16" s="39">
        <f t="shared" ref="J16" si="7">I16+$D$3</f>
        <v>2030</v>
      </c>
      <c r="K16" s="39">
        <f t="shared" ref="K16" si="8">J16+$D$3</f>
        <v>2031</v>
      </c>
      <c r="L16" s="39">
        <f t="shared" ref="L16" si="9">K16+$D$3</f>
        <v>2032</v>
      </c>
      <c r="M16" s="39">
        <f t="shared" ref="M16" si="10">L16+$D$3</f>
        <v>2033</v>
      </c>
      <c r="N16" s="39">
        <f t="shared" ref="N16" si="11">M16+$D$3</f>
        <v>2034</v>
      </c>
      <c r="O16" s="39">
        <f t="shared" ref="O16" si="12">N16+$D$3</f>
        <v>2035</v>
      </c>
      <c r="P16" s="39">
        <f t="shared" ref="P16" si="13">O16+$D$3</f>
        <v>2036</v>
      </c>
      <c r="Q16" s="39">
        <f t="shared" ref="Q16" si="14">P16+$D$3</f>
        <v>2037</v>
      </c>
      <c r="R16" s="39">
        <f t="shared" ref="R16" si="15">Q16+$D$3</f>
        <v>2038</v>
      </c>
      <c r="S16" s="39">
        <f t="shared" ref="S16" si="16">R16+$D$3</f>
        <v>2039</v>
      </c>
      <c r="T16" s="39">
        <f t="shared" ref="T16" si="17">S16+$D$3</f>
        <v>2040</v>
      </c>
      <c r="U16" s="39">
        <f t="shared" ref="U16" si="18">T16+$D$3</f>
        <v>2041</v>
      </c>
      <c r="V16" s="39">
        <f t="shared" ref="V16" si="19">U16+$D$3</f>
        <v>2042</v>
      </c>
      <c r="W16" s="39">
        <f t="shared" ref="W16" si="20">V16+$D$3</f>
        <v>2043</v>
      </c>
      <c r="X16" s="39">
        <f t="shared" ref="X16" si="21">W16+$D$3</f>
        <v>2044</v>
      </c>
      <c r="Y16" s="39">
        <f t="shared" ref="Y16" si="22">X16+$D$3</f>
        <v>2045</v>
      </c>
      <c r="Z16" s="39">
        <f t="shared" ref="Z16" si="23">Y16+$D$3</f>
        <v>2046</v>
      </c>
      <c r="AA16" s="39">
        <f t="shared" ref="AA16" si="24">Z16+$D$3</f>
        <v>2047</v>
      </c>
      <c r="AB16" s="39">
        <f t="shared" ref="AB16" si="25">AA16+$D$3</f>
        <v>2048</v>
      </c>
      <c r="AC16" s="39">
        <f t="shared" ref="AC16" si="26">AB16+$D$3</f>
        <v>2049</v>
      </c>
      <c r="AD16" s="39">
        <f t="shared" ref="AD16" si="27">AC16+$D$3</f>
        <v>2050</v>
      </c>
      <c r="AE16" s="39">
        <f t="shared" ref="AE16" si="28">AD16+$D$3</f>
        <v>2051</v>
      </c>
      <c r="AF16" s="39">
        <f t="shared" ref="AF16" si="29">AE16+$D$3</f>
        <v>2052</v>
      </c>
      <c r="AG16" s="39">
        <f t="shared" ref="AG16" si="30">AF16+$D$3</f>
        <v>2053</v>
      </c>
    </row>
    <row r="17" spans="2:33" x14ac:dyDescent="0.2">
      <c r="B17" s="35" t="s">
        <v>550</v>
      </c>
      <c r="C17" s="42">
        <f>SUM(D17:AG17)</f>
        <v>0</v>
      </c>
      <c r="D17" s="42">
        <f>'09 Prevádzkové náklady vozidiel'!D102*Parametre!$G$157*Parametre!$C$188</f>
        <v>0</v>
      </c>
      <c r="E17" s="42">
        <f>'09 Prevádzkové náklady vozidiel'!E102*Parametre!$G$157*Parametre!$C$188</f>
        <v>0</v>
      </c>
      <c r="F17" s="42">
        <f>'09 Prevádzkové náklady vozidiel'!F102*Parametre!$G$157*Parametre!$C$188</f>
        <v>0</v>
      </c>
      <c r="G17" s="42">
        <f>'09 Prevádzkové náklady vozidiel'!G102*Parametre!$G$157*Parametre!$C$188</f>
        <v>0</v>
      </c>
      <c r="H17" s="42">
        <f>'09 Prevádzkové náklady vozidiel'!H102*Parametre!$G$157*Parametre!$C$188</f>
        <v>0</v>
      </c>
      <c r="I17" s="42">
        <f>'09 Prevádzkové náklady vozidiel'!I102*Parametre!$G$157*Parametre!$C$188</f>
        <v>0</v>
      </c>
      <c r="J17" s="42">
        <f>'09 Prevádzkové náklady vozidiel'!J102*Parametre!$G$157*Parametre!$C$188</f>
        <v>0</v>
      </c>
      <c r="K17" s="42">
        <f>'09 Prevádzkové náklady vozidiel'!K102*Parametre!$G$157*Parametre!$C$188</f>
        <v>0</v>
      </c>
      <c r="L17" s="42">
        <f>'09 Prevádzkové náklady vozidiel'!L102*Parametre!$G$157*Parametre!$C$188</f>
        <v>0</v>
      </c>
      <c r="M17" s="42">
        <f>'09 Prevádzkové náklady vozidiel'!M102*Parametre!$G$157*Parametre!$C$188</f>
        <v>0</v>
      </c>
      <c r="N17" s="42">
        <f>'09 Prevádzkové náklady vozidiel'!N102*Parametre!$G$157*Parametre!$C$188</f>
        <v>0</v>
      </c>
      <c r="O17" s="42">
        <f>'09 Prevádzkové náklady vozidiel'!O102*Parametre!$G$157*Parametre!$C$188</f>
        <v>0</v>
      </c>
      <c r="P17" s="42">
        <f>'09 Prevádzkové náklady vozidiel'!P102*Parametre!$G$157*Parametre!$C$188</f>
        <v>0</v>
      </c>
      <c r="Q17" s="42">
        <f>'09 Prevádzkové náklady vozidiel'!Q102*Parametre!$G$157*Parametre!$C$188</f>
        <v>0</v>
      </c>
      <c r="R17" s="42">
        <f>'09 Prevádzkové náklady vozidiel'!R102*Parametre!$G$157*Parametre!$C$188</f>
        <v>0</v>
      </c>
      <c r="S17" s="42">
        <f>'09 Prevádzkové náklady vozidiel'!S102*Parametre!$G$157*Parametre!$C$188</f>
        <v>0</v>
      </c>
      <c r="T17" s="42">
        <f>'09 Prevádzkové náklady vozidiel'!T102*Parametre!$G$157*Parametre!$C$188</f>
        <v>0</v>
      </c>
      <c r="U17" s="42">
        <f>'09 Prevádzkové náklady vozidiel'!U102*Parametre!$G$157*Parametre!$C$188</f>
        <v>0</v>
      </c>
      <c r="V17" s="42">
        <f>'09 Prevádzkové náklady vozidiel'!V102*Parametre!$G$157*Parametre!$C$188</f>
        <v>0</v>
      </c>
      <c r="W17" s="42">
        <f>'09 Prevádzkové náklady vozidiel'!W102*Parametre!$G$157*Parametre!$C$188</f>
        <v>0</v>
      </c>
      <c r="X17" s="42">
        <f>'09 Prevádzkové náklady vozidiel'!X102*Parametre!$G$157*Parametre!$C$188</f>
        <v>0</v>
      </c>
      <c r="Y17" s="42">
        <f>'09 Prevádzkové náklady vozidiel'!Y102*Parametre!$G$157*Parametre!$C$188</f>
        <v>0</v>
      </c>
      <c r="Z17" s="42">
        <f>'09 Prevádzkové náklady vozidiel'!Z102*Parametre!$G$157*Parametre!$C$188</f>
        <v>0</v>
      </c>
      <c r="AA17" s="42">
        <f>'09 Prevádzkové náklady vozidiel'!AA102*Parametre!$G$157*Parametre!$C$188</f>
        <v>0</v>
      </c>
      <c r="AB17" s="42">
        <f>'09 Prevádzkové náklady vozidiel'!AB102*Parametre!$G$157*Parametre!$C$188</f>
        <v>0</v>
      </c>
      <c r="AC17" s="42">
        <f>'09 Prevádzkové náklady vozidiel'!AC102*Parametre!$G$157*Parametre!$C$188</f>
        <v>0</v>
      </c>
      <c r="AD17" s="42">
        <f>'09 Prevádzkové náklady vozidiel'!AD102*Parametre!$G$157*Parametre!$C$188</f>
        <v>0</v>
      </c>
      <c r="AE17" s="42">
        <f>'09 Prevádzkové náklady vozidiel'!AE102*Parametre!$G$157*Parametre!$C$188</f>
        <v>0</v>
      </c>
      <c r="AF17" s="42">
        <f>'09 Prevádzkové náklady vozidiel'!AF102*Parametre!$G$157*Parametre!$C$188</f>
        <v>0</v>
      </c>
      <c r="AG17" s="42">
        <f>'09 Prevádzkové náklady vozidiel'!AG102*Parametre!$G$157*Parametre!$C$188</f>
        <v>0</v>
      </c>
    </row>
    <row r="18" spans="2:33" x14ac:dyDescent="0.2">
      <c r="B18" s="35" t="s">
        <v>552</v>
      </c>
      <c r="C18" s="42">
        <f t="shared" ref="C18:C22" si="31">SUM(D18:AG18)</f>
        <v>0</v>
      </c>
      <c r="D18" s="42">
        <f>'09 Prevádzkové náklady vozidiel'!D104*Parametre!$I$157*Parametre!$C$188</f>
        <v>0</v>
      </c>
      <c r="E18" s="42">
        <f>'09 Prevádzkové náklady vozidiel'!E104*Parametre!$I$157*Parametre!$C$188</f>
        <v>0</v>
      </c>
      <c r="F18" s="42">
        <f>'09 Prevádzkové náklady vozidiel'!F104*Parametre!$I$157*Parametre!$C$188</f>
        <v>0</v>
      </c>
      <c r="G18" s="42">
        <f>'09 Prevádzkové náklady vozidiel'!G104*Parametre!$I$157*Parametre!$C$188</f>
        <v>0</v>
      </c>
      <c r="H18" s="42">
        <f>'09 Prevádzkové náklady vozidiel'!H104*Parametre!$I$157*Parametre!$C$188</f>
        <v>0</v>
      </c>
      <c r="I18" s="42">
        <f>'09 Prevádzkové náklady vozidiel'!I104*Parametre!$I$157*Parametre!$C$188</f>
        <v>0</v>
      </c>
      <c r="J18" s="42">
        <f>'09 Prevádzkové náklady vozidiel'!J104*Parametre!$I$157*Parametre!$C$188</f>
        <v>0</v>
      </c>
      <c r="K18" s="42">
        <f>'09 Prevádzkové náklady vozidiel'!K104*Parametre!$I$157*Parametre!$C$188</f>
        <v>0</v>
      </c>
      <c r="L18" s="42">
        <f>'09 Prevádzkové náklady vozidiel'!L104*Parametre!$I$157*Parametre!$C$188</f>
        <v>0</v>
      </c>
      <c r="M18" s="42">
        <f>'09 Prevádzkové náklady vozidiel'!M104*Parametre!$I$157*Parametre!$C$188</f>
        <v>0</v>
      </c>
      <c r="N18" s="42">
        <f>'09 Prevádzkové náklady vozidiel'!N104*Parametre!$I$157*Parametre!$C$188</f>
        <v>0</v>
      </c>
      <c r="O18" s="42">
        <f>'09 Prevádzkové náklady vozidiel'!O104*Parametre!$I$157*Parametre!$C$188</f>
        <v>0</v>
      </c>
      <c r="P18" s="42">
        <f>'09 Prevádzkové náklady vozidiel'!P104*Parametre!$I$157*Parametre!$C$188</f>
        <v>0</v>
      </c>
      <c r="Q18" s="42">
        <f>'09 Prevádzkové náklady vozidiel'!Q104*Parametre!$I$157*Parametre!$C$188</f>
        <v>0</v>
      </c>
      <c r="R18" s="42">
        <f>'09 Prevádzkové náklady vozidiel'!R104*Parametre!$I$157*Parametre!$C$188</f>
        <v>0</v>
      </c>
      <c r="S18" s="42">
        <f>'09 Prevádzkové náklady vozidiel'!S104*Parametre!$I$157*Parametre!$C$188</f>
        <v>0</v>
      </c>
      <c r="T18" s="42">
        <f>'09 Prevádzkové náklady vozidiel'!T104*Parametre!$I$157*Parametre!$C$188</f>
        <v>0</v>
      </c>
      <c r="U18" s="42">
        <f>'09 Prevádzkové náklady vozidiel'!U104*Parametre!$I$157*Parametre!$C$188</f>
        <v>0</v>
      </c>
      <c r="V18" s="42">
        <f>'09 Prevádzkové náklady vozidiel'!V104*Parametre!$I$157*Parametre!$C$188</f>
        <v>0</v>
      </c>
      <c r="W18" s="42">
        <f>'09 Prevádzkové náklady vozidiel'!W104*Parametre!$I$157*Parametre!$C$188</f>
        <v>0</v>
      </c>
      <c r="X18" s="42">
        <f>'09 Prevádzkové náklady vozidiel'!X104*Parametre!$I$157*Parametre!$C$188</f>
        <v>0</v>
      </c>
      <c r="Y18" s="42">
        <f>'09 Prevádzkové náklady vozidiel'!Y104*Parametre!$I$157*Parametre!$C$188</f>
        <v>0</v>
      </c>
      <c r="Z18" s="42">
        <f>'09 Prevádzkové náklady vozidiel'!Z104*Parametre!$I$157*Parametre!$C$188</f>
        <v>0</v>
      </c>
      <c r="AA18" s="42">
        <f>'09 Prevádzkové náklady vozidiel'!AA104*Parametre!$I$157*Parametre!$C$188</f>
        <v>0</v>
      </c>
      <c r="AB18" s="42">
        <f>'09 Prevádzkové náklady vozidiel'!AB104*Parametre!$I$157*Parametre!$C$188</f>
        <v>0</v>
      </c>
      <c r="AC18" s="42">
        <f>'09 Prevádzkové náklady vozidiel'!AC104*Parametre!$I$157*Parametre!$C$188</f>
        <v>0</v>
      </c>
      <c r="AD18" s="42">
        <f>'09 Prevádzkové náklady vozidiel'!AD104*Parametre!$I$157*Parametre!$C$188</f>
        <v>0</v>
      </c>
      <c r="AE18" s="42">
        <f>'09 Prevádzkové náklady vozidiel'!AE104*Parametre!$I$157*Parametre!$C$188</f>
        <v>0</v>
      </c>
      <c r="AF18" s="42">
        <f>'09 Prevádzkové náklady vozidiel'!AF104*Parametre!$I$157*Parametre!$C$188</f>
        <v>0</v>
      </c>
      <c r="AG18" s="42">
        <f>'09 Prevádzkové náklady vozidiel'!AG104*Parametre!$I$157*Parametre!$C$188</f>
        <v>0</v>
      </c>
    </row>
    <row r="19" spans="2:33" x14ac:dyDescent="0.2">
      <c r="B19" s="35" t="s">
        <v>555</v>
      </c>
      <c r="C19" s="42">
        <f t="shared" si="31"/>
        <v>0</v>
      </c>
      <c r="D19" s="42">
        <f>'09 Prevádzkové náklady vozidiel'!D109*Parametre!$C$163*Parametre!$C$188</f>
        <v>0</v>
      </c>
      <c r="E19" s="42">
        <f>'09 Prevádzkové náklady vozidiel'!E109*Parametre!$C$163*Parametre!$C$188</f>
        <v>0</v>
      </c>
      <c r="F19" s="42">
        <f>'09 Prevádzkové náklady vozidiel'!F109*Parametre!$C$163*Parametre!$C$188</f>
        <v>0</v>
      </c>
      <c r="G19" s="42">
        <f>'09 Prevádzkové náklady vozidiel'!G109*Parametre!$C$163*Parametre!$C$188</f>
        <v>0</v>
      </c>
      <c r="H19" s="42">
        <f>'09 Prevádzkové náklady vozidiel'!H109*Parametre!$C$163*Parametre!$C$188</f>
        <v>0</v>
      </c>
      <c r="I19" s="42">
        <f>'09 Prevádzkové náklady vozidiel'!I109*Parametre!$C$163*Parametre!$C$188</f>
        <v>0</v>
      </c>
      <c r="J19" s="42">
        <f>'09 Prevádzkové náklady vozidiel'!J109*Parametre!$C$163*Parametre!$C$188</f>
        <v>0</v>
      </c>
      <c r="K19" s="42">
        <f>'09 Prevádzkové náklady vozidiel'!K109*Parametre!$C$163*Parametre!$C$188</f>
        <v>0</v>
      </c>
      <c r="L19" s="42">
        <f>'09 Prevádzkové náklady vozidiel'!L109*Parametre!$C$163*Parametre!$C$188</f>
        <v>0</v>
      </c>
      <c r="M19" s="42">
        <f>'09 Prevádzkové náklady vozidiel'!M109*Parametre!$C$163*Parametre!$C$188</f>
        <v>0</v>
      </c>
      <c r="N19" s="42">
        <f>'09 Prevádzkové náklady vozidiel'!N109*Parametre!$C$163*Parametre!$C$188</f>
        <v>0</v>
      </c>
      <c r="O19" s="42">
        <f>'09 Prevádzkové náklady vozidiel'!O109*Parametre!$C$163*Parametre!$C$188</f>
        <v>0</v>
      </c>
      <c r="P19" s="42">
        <f>'09 Prevádzkové náklady vozidiel'!P109*Parametre!$C$163*Parametre!$C$188</f>
        <v>0</v>
      </c>
      <c r="Q19" s="42">
        <f>'09 Prevádzkové náklady vozidiel'!Q109*Parametre!$C$163*Parametre!$C$188</f>
        <v>0</v>
      </c>
      <c r="R19" s="42">
        <f>'09 Prevádzkové náklady vozidiel'!R109*Parametre!$C$163*Parametre!$C$188</f>
        <v>0</v>
      </c>
      <c r="S19" s="42">
        <f>'09 Prevádzkové náklady vozidiel'!S109*Parametre!$C$163*Parametre!$C$188</f>
        <v>0</v>
      </c>
      <c r="T19" s="42">
        <f>'09 Prevádzkové náklady vozidiel'!T109*Parametre!$C$163*Parametre!$C$188</f>
        <v>0</v>
      </c>
      <c r="U19" s="42">
        <f>'09 Prevádzkové náklady vozidiel'!U109*Parametre!$C$163*Parametre!$C$188</f>
        <v>0</v>
      </c>
      <c r="V19" s="42">
        <f>'09 Prevádzkové náklady vozidiel'!V109*Parametre!$C$163*Parametre!$C$188</f>
        <v>0</v>
      </c>
      <c r="W19" s="42">
        <f>'09 Prevádzkové náklady vozidiel'!W109*Parametre!$C$163*Parametre!$C$188</f>
        <v>0</v>
      </c>
      <c r="X19" s="42">
        <f>'09 Prevádzkové náklady vozidiel'!X109*Parametre!$C$163*Parametre!$C$188</f>
        <v>0</v>
      </c>
      <c r="Y19" s="42">
        <f>'09 Prevádzkové náklady vozidiel'!Y109*Parametre!$C$163*Parametre!$C$188</f>
        <v>0</v>
      </c>
      <c r="Z19" s="42">
        <f>'09 Prevádzkové náklady vozidiel'!Z109*Parametre!$C$163*Parametre!$C$188</f>
        <v>0</v>
      </c>
      <c r="AA19" s="42">
        <f>'09 Prevádzkové náklady vozidiel'!AA109*Parametre!$C$163*Parametre!$C$188</f>
        <v>0</v>
      </c>
      <c r="AB19" s="42">
        <f>'09 Prevádzkové náklady vozidiel'!AB109*Parametre!$C$163*Parametre!$C$188</f>
        <v>0</v>
      </c>
      <c r="AC19" s="42">
        <f>'09 Prevádzkové náklady vozidiel'!AC109*Parametre!$C$163*Parametre!$C$188</f>
        <v>0</v>
      </c>
      <c r="AD19" s="42">
        <f>'09 Prevádzkové náklady vozidiel'!AD109*Parametre!$C$163*Parametre!$C$188</f>
        <v>0</v>
      </c>
      <c r="AE19" s="42">
        <f>'09 Prevádzkové náklady vozidiel'!AE109*Parametre!$C$163*Parametre!$C$188</f>
        <v>0</v>
      </c>
      <c r="AF19" s="42">
        <f>'09 Prevádzkové náklady vozidiel'!AF109*Parametre!$C$163*Parametre!$C$188</f>
        <v>0</v>
      </c>
      <c r="AG19" s="42">
        <f>'09 Prevádzkové náklady vozidiel'!AG109*Parametre!$C$163*Parametre!$C$188</f>
        <v>0</v>
      </c>
    </row>
    <row r="20" spans="2:33" x14ac:dyDescent="0.2">
      <c r="B20" s="35" t="s">
        <v>556</v>
      </c>
      <c r="C20" s="42">
        <f t="shared" si="31"/>
        <v>0</v>
      </c>
      <c r="D20" s="42">
        <f>'09 Prevádzkové náklady vozidiel'!D110*Parametre!$C$164*Parametre!$C$188</f>
        <v>0</v>
      </c>
      <c r="E20" s="42">
        <f>'09 Prevádzkové náklady vozidiel'!E110*Parametre!$C$164*Parametre!$C$188</f>
        <v>0</v>
      </c>
      <c r="F20" s="42">
        <f>'09 Prevádzkové náklady vozidiel'!F110*Parametre!$C$164*Parametre!$C$188</f>
        <v>0</v>
      </c>
      <c r="G20" s="42">
        <f>'09 Prevádzkové náklady vozidiel'!G110*Parametre!$C$164*Parametre!$C$188</f>
        <v>0</v>
      </c>
      <c r="H20" s="42">
        <f>'09 Prevádzkové náklady vozidiel'!H110*Parametre!$C$164*Parametre!$C$188</f>
        <v>0</v>
      </c>
      <c r="I20" s="42">
        <f>'09 Prevádzkové náklady vozidiel'!I110*Parametre!$C$164*Parametre!$C$188</f>
        <v>0</v>
      </c>
      <c r="J20" s="42">
        <f>'09 Prevádzkové náklady vozidiel'!J110*Parametre!$C$164*Parametre!$C$188</f>
        <v>0</v>
      </c>
      <c r="K20" s="42">
        <f>'09 Prevádzkové náklady vozidiel'!K110*Parametre!$C$164*Parametre!$C$188</f>
        <v>0</v>
      </c>
      <c r="L20" s="42">
        <f>'09 Prevádzkové náklady vozidiel'!L110*Parametre!$C$164*Parametre!$C$188</f>
        <v>0</v>
      </c>
      <c r="M20" s="42">
        <f>'09 Prevádzkové náklady vozidiel'!M110*Parametre!$C$164*Parametre!$C$188</f>
        <v>0</v>
      </c>
      <c r="N20" s="42">
        <f>'09 Prevádzkové náklady vozidiel'!N110*Parametre!$C$164*Parametre!$C$188</f>
        <v>0</v>
      </c>
      <c r="O20" s="42">
        <f>'09 Prevádzkové náklady vozidiel'!O110*Parametre!$C$164*Parametre!$C$188</f>
        <v>0</v>
      </c>
      <c r="P20" s="42">
        <f>'09 Prevádzkové náklady vozidiel'!P110*Parametre!$C$164*Parametre!$C$188</f>
        <v>0</v>
      </c>
      <c r="Q20" s="42">
        <f>'09 Prevádzkové náklady vozidiel'!Q110*Parametre!$C$164*Parametre!$C$188</f>
        <v>0</v>
      </c>
      <c r="R20" s="42">
        <f>'09 Prevádzkové náklady vozidiel'!R110*Parametre!$C$164*Parametre!$C$188</f>
        <v>0</v>
      </c>
      <c r="S20" s="42">
        <f>'09 Prevádzkové náklady vozidiel'!S110*Parametre!$C$164*Parametre!$C$188</f>
        <v>0</v>
      </c>
      <c r="T20" s="42">
        <f>'09 Prevádzkové náklady vozidiel'!T110*Parametre!$C$164*Parametre!$C$188</f>
        <v>0</v>
      </c>
      <c r="U20" s="42">
        <f>'09 Prevádzkové náklady vozidiel'!U110*Parametre!$C$164*Parametre!$C$188</f>
        <v>0</v>
      </c>
      <c r="V20" s="42">
        <f>'09 Prevádzkové náklady vozidiel'!V110*Parametre!$C$164*Parametre!$C$188</f>
        <v>0</v>
      </c>
      <c r="W20" s="42">
        <f>'09 Prevádzkové náklady vozidiel'!W110*Parametre!$C$164*Parametre!$C$188</f>
        <v>0</v>
      </c>
      <c r="X20" s="42">
        <f>'09 Prevádzkové náklady vozidiel'!X110*Parametre!$C$164*Parametre!$C$188</f>
        <v>0</v>
      </c>
      <c r="Y20" s="42">
        <f>'09 Prevádzkové náklady vozidiel'!Y110*Parametre!$C$164*Parametre!$C$188</f>
        <v>0</v>
      </c>
      <c r="Z20" s="42">
        <f>'09 Prevádzkové náklady vozidiel'!Z110*Parametre!$C$164*Parametre!$C$188</f>
        <v>0</v>
      </c>
      <c r="AA20" s="42">
        <f>'09 Prevádzkové náklady vozidiel'!AA110*Parametre!$C$164*Parametre!$C$188</f>
        <v>0</v>
      </c>
      <c r="AB20" s="42">
        <f>'09 Prevádzkové náklady vozidiel'!AB110*Parametre!$C$164*Parametre!$C$188</f>
        <v>0</v>
      </c>
      <c r="AC20" s="42">
        <f>'09 Prevádzkové náklady vozidiel'!AC110*Parametre!$C$164*Parametre!$C$188</f>
        <v>0</v>
      </c>
      <c r="AD20" s="42">
        <f>'09 Prevádzkové náklady vozidiel'!AD110*Parametre!$C$164*Parametre!$C$188</f>
        <v>0</v>
      </c>
      <c r="AE20" s="42">
        <f>'09 Prevádzkové náklady vozidiel'!AE110*Parametre!$C$164*Parametre!$C$188</f>
        <v>0</v>
      </c>
      <c r="AF20" s="42">
        <f>'09 Prevádzkové náklady vozidiel'!AF110*Parametre!$C$164*Parametre!$C$188</f>
        <v>0</v>
      </c>
      <c r="AG20" s="42">
        <f>'09 Prevádzkové náklady vozidiel'!AG110*Parametre!$C$164*Parametre!$C$188</f>
        <v>0</v>
      </c>
    </row>
    <row r="21" spans="2:33" x14ac:dyDescent="0.2">
      <c r="B21" s="35" t="s">
        <v>557</v>
      </c>
      <c r="C21" s="42">
        <f t="shared" si="31"/>
        <v>0</v>
      </c>
      <c r="D21" s="42">
        <f>'09 Prevádzkové náklady vozidiel'!D111*Parametre!$C$165*Parametre!$C$188</f>
        <v>0</v>
      </c>
      <c r="E21" s="42">
        <f>'09 Prevádzkové náklady vozidiel'!E111*Parametre!$C$165*Parametre!$C$188</f>
        <v>0</v>
      </c>
      <c r="F21" s="42">
        <f>'09 Prevádzkové náklady vozidiel'!F111*Parametre!$C$165*Parametre!$C$188</f>
        <v>0</v>
      </c>
      <c r="G21" s="42">
        <f>'09 Prevádzkové náklady vozidiel'!G111*Parametre!$C$165*Parametre!$C$188</f>
        <v>0</v>
      </c>
      <c r="H21" s="42">
        <f>'09 Prevádzkové náklady vozidiel'!H111*Parametre!$C$165*Parametre!$C$188</f>
        <v>0</v>
      </c>
      <c r="I21" s="42">
        <f>'09 Prevádzkové náklady vozidiel'!I111*Parametre!$C$165*Parametre!$C$188</f>
        <v>0</v>
      </c>
      <c r="J21" s="42">
        <f>'09 Prevádzkové náklady vozidiel'!J111*Parametre!$C$165*Parametre!$C$188</f>
        <v>0</v>
      </c>
      <c r="K21" s="42">
        <f>'09 Prevádzkové náklady vozidiel'!K111*Parametre!$C$165*Parametre!$C$188</f>
        <v>0</v>
      </c>
      <c r="L21" s="42">
        <f>'09 Prevádzkové náklady vozidiel'!L111*Parametre!$C$165*Parametre!$C$188</f>
        <v>0</v>
      </c>
      <c r="M21" s="42">
        <f>'09 Prevádzkové náklady vozidiel'!M111*Parametre!$C$165*Parametre!$C$188</f>
        <v>0</v>
      </c>
      <c r="N21" s="42">
        <f>'09 Prevádzkové náklady vozidiel'!N111*Parametre!$C$165*Parametre!$C$188</f>
        <v>0</v>
      </c>
      <c r="O21" s="42">
        <f>'09 Prevádzkové náklady vozidiel'!O111*Parametre!$C$165*Parametre!$C$188</f>
        <v>0</v>
      </c>
      <c r="P21" s="42">
        <f>'09 Prevádzkové náklady vozidiel'!P111*Parametre!$C$165*Parametre!$C$188</f>
        <v>0</v>
      </c>
      <c r="Q21" s="42">
        <f>'09 Prevádzkové náklady vozidiel'!Q111*Parametre!$C$165*Parametre!$C$188</f>
        <v>0</v>
      </c>
      <c r="R21" s="42">
        <f>'09 Prevádzkové náklady vozidiel'!R111*Parametre!$C$165*Parametre!$C$188</f>
        <v>0</v>
      </c>
      <c r="S21" s="42">
        <f>'09 Prevádzkové náklady vozidiel'!S111*Parametre!$C$165*Parametre!$C$188</f>
        <v>0</v>
      </c>
      <c r="T21" s="42">
        <f>'09 Prevádzkové náklady vozidiel'!T111*Parametre!$C$165*Parametre!$C$188</f>
        <v>0</v>
      </c>
      <c r="U21" s="42">
        <f>'09 Prevádzkové náklady vozidiel'!U111*Parametre!$C$165*Parametre!$C$188</f>
        <v>0</v>
      </c>
      <c r="V21" s="42">
        <f>'09 Prevádzkové náklady vozidiel'!V111*Parametre!$C$165*Parametre!$C$188</f>
        <v>0</v>
      </c>
      <c r="W21" s="42">
        <f>'09 Prevádzkové náklady vozidiel'!W111*Parametre!$C$165*Parametre!$C$188</f>
        <v>0</v>
      </c>
      <c r="X21" s="42">
        <f>'09 Prevádzkové náklady vozidiel'!X111*Parametre!$C$165*Parametre!$C$188</f>
        <v>0</v>
      </c>
      <c r="Y21" s="42">
        <f>'09 Prevádzkové náklady vozidiel'!Y111*Parametre!$C$165*Parametre!$C$188</f>
        <v>0</v>
      </c>
      <c r="Z21" s="42">
        <f>'09 Prevádzkové náklady vozidiel'!Z111*Parametre!$C$165*Parametre!$C$188</f>
        <v>0</v>
      </c>
      <c r="AA21" s="42">
        <f>'09 Prevádzkové náklady vozidiel'!AA111*Parametre!$C$165*Parametre!$C$188</f>
        <v>0</v>
      </c>
      <c r="AB21" s="42">
        <f>'09 Prevádzkové náklady vozidiel'!AB111*Parametre!$C$165*Parametre!$C$188</f>
        <v>0</v>
      </c>
      <c r="AC21" s="42">
        <f>'09 Prevádzkové náklady vozidiel'!AC111*Parametre!$C$165*Parametre!$C$188</f>
        <v>0</v>
      </c>
      <c r="AD21" s="42">
        <f>'09 Prevádzkové náklady vozidiel'!AD111*Parametre!$C$165*Parametre!$C$188</f>
        <v>0</v>
      </c>
      <c r="AE21" s="42">
        <f>'09 Prevádzkové náklady vozidiel'!AE111*Parametre!$C$165*Parametre!$C$188</f>
        <v>0</v>
      </c>
      <c r="AF21" s="42">
        <f>'09 Prevádzkové náklady vozidiel'!AF111*Parametre!$C$165*Parametre!$C$188</f>
        <v>0</v>
      </c>
      <c r="AG21" s="42">
        <f>'09 Prevádzkové náklady vozidiel'!AG111*Parametre!$C$165*Parametre!$C$188</f>
        <v>0</v>
      </c>
    </row>
    <row r="22" spans="2:33" x14ac:dyDescent="0.2">
      <c r="B22" s="35" t="s">
        <v>558</v>
      </c>
      <c r="C22" s="42">
        <f t="shared" si="31"/>
        <v>0</v>
      </c>
      <c r="D22" s="42">
        <f>'09 Prevádzkové náklady vozidiel'!D112*Parametre!$C$166*Parametre!$C$188</f>
        <v>0</v>
      </c>
      <c r="E22" s="42">
        <f>'09 Prevádzkové náklady vozidiel'!E112*Parametre!$C$166*Parametre!$C$188</f>
        <v>0</v>
      </c>
      <c r="F22" s="42">
        <f>'09 Prevádzkové náklady vozidiel'!F112*Parametre!$C$166*Parametre!$C$188</f>
        <v>0</v>
      </c>
      <c r="G22" s="42">
        <f>'09 Prevádzkové náklady vozidiel'!G112*Parametre!$C$166*Parametre!$C$188</f>
        <v>0</v>
      </c>
      <c r="H22" s="42">
        <f>'09 Prevádzkové náklady vozidiel'!H112*Parametre!$C$166*Parametre!$C$188</f>
        <v>0</v>
      </c>
      <c r="I22" s="42">
        <f>'09 Prevádzkové náklady vozidiel'!I112*Parametre!$C$166*Parametre!$C$188</f>
        <v>0</v>
      </c>
      <c r="J22" s="42">
        <f>'09 Prevádzkové náklady vozidiel'!J112*Parametre!$C$166*Parametre!$C$188</f>
        <v>0</v>
      </c>
      <c r="K22" s="42">
        <f>'09 Prevádzkové náklady vozidiel'!K112*Parametre!$C$166*Parametre!$C$188</f>
        <v>0</v>
      </c>
      <c r="L22" s="42">
        <f>'09 Prevádzkové náklady vozidiel'!L112*Parametre!$C$166*Parametre!$C$188</f>
        <v>0</v>
      </c>
      <c r="M22" s="42">
        <f>'09 Prevádzkové náklady vozidiel'!M112*Parametre!$C$166*Parametre!$C$188</f>
        <v>0</v>
      </c>
      <c r="N22" s="42">
        <f>'09 Prevádzkové náklady vozidiel'!N112*Parametre!$C$166*Parametre!$C$188</f>
        <v>0</v>
      </c>
      <c r="O22" s="42">
        <f>'09 Prevádzkové náklady vozidiel'!O112*Parametre!$C$166*Parametre!$C$188</f>
        <v>0</v>
      </c>
      <c r="P22" s="42">
        <f>'09 Prevádzkové náklady vozidiel'!P112*Parametre!$C$166*Parametre!$C$188</f>
        <v>0</v>
      </c>
      <c r="Q22" s="42">
        <f>'09 Prevádzkové náklady vozidiel'!Q112*Parametre!$C$166*Parametre!$C$188</f>
        <v>0</v>
      </c>
      <c r="R22" s="42">
        <f>'09 Prevádzkové náklady vozidiel'!R112*Parametre!$C$166*Parametre!$C$188</f>
        <v>0</v>
      </c>
      <c r="S22" s="42">
        <f>'09 Prevádzkové náklady vozidiel'!S112*Parametre!$C$166*Parametre!$C$188</f>
        <v>0</v>
      </c>
      <c r="T22" s="42">
        <f>'09 Prevádzkové náklady vozidiel'!T112*Parametre!$C$166*Parametre!$C$188</f>
        <v>0</v>
      </c>
      <c r="U22" s="42">
        <f>'09 Prevádzkové náklady vozidiel'!U112*Parametre!$C$166*Parametre!$C$188</f>
        <v>0</v>
      </c>
      <c r="V22" s="42">
        <f>'09 Prevádzkové náklady vozidiel'!V112*Parametre!$C$166*Parametre!$C$188</f>
        <v>0</v>
      </c>
      <c r="W22" s="42">
        <f>'09 Prevádzkové náklady vozidiel'!W112*Parametre!$C$166*Parametre!$C$188</f>
        <v>0</v>
      </c>
      <c r="X22" s="42">
        <f>'09 Prevádzkové náklady vozidiel'!X112*Parametre!$C$166*Parametre!$C$188</f>
        <v>0</v>
      </c>
      <c r="Y22" s="42">
        <f>'09 Prevádzkové náklady vozidiel'!Y112*Parametre!$C$166*Parametre!$C$188</f>
        <v>0</v>
      </c>
      <c r="Z22" s="42">
        <f>'09 Prevádzkové náklady vozidiel'!Z112*Parametre!$C$166*Parametre!$C$188</f>
        <v>0</v>
      </c>
      <c r="AA22" s="42">
        <f>'09 Prevádzkové náklady vozidiel'!AA112*Parametre!$C$166*Parametre!$C$188</f>
        <v>0</v>
      </c>
      <c r="AB22" s="42">
        <f>'09 Prevádzkové náklady vozidiel'!AB112*Parametre!$C$166*Parametre!$C$188</f>
        <v>0</v>
      </c>
      <c r="AC22" s="42">
        <f>'09 Prevádzkové náklady vozidiel'!AC112*Parametre!$C$166*Parametre!$C$188</f>
        <v>0</v>
      </c>
      <c r="AD22" s="42">
        <f>'09 Prevádzkové náklady vozidiel'!AD112*Parametre!$C$166*Parametre!$C$188</f>
        <v>0</v>
      </c>
      <c r="AE22" s="42">
        <f>'09 Prevádzkové náklady vozidiel'!AE112*Parametre!$C$166*Parametre!$C$188</f>
        <v>0</v>
      </c>
      <c r="AF22" s="42">
        <f>'09 Prevádzkové náklady vozidiel'!AF112*Parametre!$C$166*Parametre!$C$188</f>
        <v>0</v>
      </c>
      <c r="AG22" s="42">
        <f>'09 Prevádzkové náklady vozidiel'!AG112*Parametre!$C$166*Parametre!$C$188</f>
        <v>0</v>
      </c>
    </row>
    <row r="23" spans="2:33" x14ac:dyDescent="0.2">
      <c r="B23" s="36" t="s">
        <v>9</v>
      </c>
      <c r="C23" s="158">
        <f>SUM(D23:AG23)</f>
        <v>0</v>
      </c>
      <c r="D23" s="158">
        <f>SUM(D17:D22)</f>
        <v>0</v>
      </c>
      <c r="E23" s="158">
        <f t="shared" ref="E23:AG23" si="32">SUM(E17:E22)</f>
        <v>0</v>
      </c>
      <c r="F23" s="158">
        <f t="shared" si="32"/>
        <v>0</v>
      </c>
      <c r="G23" s="158">
        <f t="shared" si="32"/>
        <v>0</v>
      </c>
      <c r="H23" s="158">
        <f t="shared" si="32"/>
        <v>0</v>
      </c>
      <c r="I23" s="158">
        <f t="shared" si="32"/>
        <v>0</v>
      </c>
      <c r="J23" s="158">
        <f t="shared" si="32"/>
        <v>0</v>
      </c>
      <c r="K23" s="158">
        <f t="shared" si="32"/>
        <v>0</v>
      </c>
      <c r="L23" s="158">
        <f t="shared" si="32"/>
        <v>0</v>
      </c>
      <c r="M23" s="158">
        <f t="shared" si="32"/>
        <v>0</v>
      </c>
      <c r="N23" s="158">
        <f t="shared" si="32"/>
        <v>0</v>
      </c>
      <c r="O23" s="158">
        <f t="shared" si="32"/>
        <v>0</v>
      </c>
      <c r="P23" s="158">
        <f t="shared" si="32"/>
        <v>0</v>
      </c>
      <c r="Q23" s="158">
        <f t="shared" si="32"/>
        <v>0</v>
      </c>
      <c r="R23" s="158">
        <f t="shared" si="32"/>
        <v>0</v>
      </c>
      <c r="S23" s="158">
        <f t="shared" si="32"/>
        <v>0</v>
      </c>
      <c r="T23" s="158">
        <f t="shared" si="32"/>
        <v>0</v>
      </c>
      <c r="U23" s="158">
        <f t="shared" si="32"/>
        <v>0</v>
      </c>
      <c r="V23" s="158">
        <f t="shared" si="32"/>
        <v>0</v>
      </c>
      <c r="W23" s="158">
        <f t="shared" si="32"/>
        <v>0</v>
      </c>
      <c r="X23" s="158">
        <f t="shared" si="32"/>
        <v>0</v>
      </c>
      <c r="Y23" s="158">
        <f t="shared" si="32"/>
        <v>0</v>
      </c>
      <c r="Z23" s="158">
        <f t="shared" si="32"/>
        <v>0</v>
      </c>
      <c r="AA23" s="158">
        <f t="shared" si="32"/>
        <v>0</v>
      </c>
      <c r="AB23" s="158">
        <f t="shared" si="32"/>
        <v>0</v>
      </c>
      <c r="AC23" s="158">
        <f t="shared" si="32"/>
        <v>0</v>
      </c>
      <c r="AD23" s="158">
        <f t="shared" si="32"/>
        <v>0</v>
      </c>
      <c r="AE23" s="158">
        <f t="shared" si="32"/>
        <v>0</v>
      </c>
      <c r="AF23" s="158">
        <f t="shared" si="32"/>
        <v>0</v>
      </c>
      <c r="AG23" s="158">
        <f t="shared" si="32"/>
        <v>0</v>
      </c>
    </row>
    <row r="26" spans="2:33" x14ac:dyDescent="0.2">
      <c r="B26" s="35"/>
      <c r="C26" s="35"/>
      <c r="D26" s="35" t="s">
        <v>10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</row>
    <row r="27" spans="2:33" x14ac:dyDescent="0.2">
      <c r="B27" s="36" t="s">
        <v>563</v>
      </c>
      <c r="C27" s="36"/>
      <c r="D27" s="35">
        <v>1</v>
      </c>
      <c r="E27" s="35">
        <v>2</v>
      </c>
      <c r="F27" s="35">
        <v>3</v>
      </c>
      <c r="G27" s="35">
        <v>4</v>
      </c>
      <c r="H27" s="35">
        <v>5</v>
      </c>
      <c r="I27" s="35">
        <v>6</v>
      </c>
      <c r="J27" s="35">
        <v>7</v>
      </c>
      <c r="K27" s="35">
        <v>8</v>
      </c>
      <c r="L27" s="35">
        <v>9</v>
      </c>
      <c r="M27" s="35">
        <v>10</v>
      </c>
      <c r="N27" s="35">
        <v>11</v>
      </c>
      <c r="O27" s="35">
        <v>12</v>
      </c>
      <c r="P27" s="35">
        <v>13</v>
      </c>
      <c r="Q27" s="35">
        <v>14</v>
      </c>
      <c r="R27" s="35">
        <v>15</v>
      </c>
      <c r="S27" s="35">
        <v>16</v>
      </c>
      <c r="T27" s="35">
        <v>17</v>
      </c>
      <c r="U27" s="35">
        <v>18</v>
      </c>
      <c r="V27" s="35">
        <v>19</v>
      </c>
      <c r="W27" s="35">
        <v>20</v>
      </c>
      <c r="X27" s="35">
        <v>21</v>
      </c>
      <c r="Y27" s="35">
        <v>22</v>
      </c>
      <c r="Z27" s="35">
        <v>23</v>
      </c>
      <c r="AA27" s="35">
        <v>24</v>
      </c>
      <c r="AB27" s="35">
        <v>25</v>
      </c>
      <c r="AC27" s="35">
        <v>26</v>
      </c>
      <c r="AD27" s="35">
        <v>27</v>
      </c>
      <c r="AE27" s="35">
        <v>28</v>
      </c>
      <c r="AF27" s="35">
        <v>29</v>
      </c>
      <c r="AG27" s="35">
        <v>30</v>
      </c>
    </row>
    <row r="28" spans="2:33" x14ac:dyDescent="0.2">
      <c r="B28" s="38" t="s">
        <v>82</v>
      </c>
      <c r="C28" s="38" t="s">
        <v>9</v>
      </c>
      <c r="D28" s="39">
        <f>D16</f>
        <v>2024</v>
      </c>
      <c r="E28" s="39">
        <f>D28+$D$3</f>
        <v>2025</v>
      </c>
      <c r="F28" s="39">
        <f t="shared" ref="F28" si="33">E28+$D$3</f>
        <v>2026</v>
      </c>
      <c r="G28" s="39">
        <f t="shared" ref="G28" si="34">F28+$D$3</f>
        <v>2027</v>
      </c>
      <c r="H28" s="39">
        <f t="shared" ref="H28" si="35">G28+$D$3</f>
        <v>2028</v>
      </c>
      <c r="I28" s="39">
        <f t="shared" ref="I28" si="36">H28+$D$3</f>
        <v>2029</v>
      </c>
      <c r="J28" s="39">
        <f t="shared" ref="J28" si="37">I28+$D$3</f>
        <v>2030</v>
      </c>
      <c r="K28" s="39">
        <f t="shared" ref="K28" si="38">J28+$D$3</f>
        <v>2031</v>
      </c>
      <c r="L28" s="39">
        <f t="shared" ref="L28" si="39">K28+$D$3</f>
        <v>2032</v>
      </c>
      <c r="M28" s="39">
        <f t="shared" ref="M28" si="40">L28+$D$3</f>
        <v>2033</v>
      </c>
      <c r="N28" s="39">
        <f t="shared" ref="N28" si="41">M28+$D$3</f>
        <v>2034</v>
      </c>
      <c r="O28" s="39">
        <f t="shared" ref="O28" si="42">N28+$D$3</f>
        <v>2035</v>
      </c>
      <c r="P28" s="39">
        <f t="shared" ref="P28" si="43">O28+$D$3</f>
        <v>2036</v>
      </c>
      <c r="Q28" s="39">
        <f t="shared" ref="Q28" si="44">P28+$D$3</f>
        <v>2037</v>
      </c>
      <c r="R28" s="39">
        <f t="shared" ref="R28" si="45">Q28+$D$3</f>
        <v>2038</v>
      </c>
      <c r="S28" s="39">
        <f t="shared" ref="S28" si="46">R28+$D$3</f>
        <v>2039</v>
      </c>
      <c r="T28" s="39">
        <f t="shared" ref="T28" si="47">S28+$D$3</f>
        <v>2040</v>
      </c>
      <c r="U28" s="39">
        <f t="shared" ref="U28" si="48">T28+$D$3</f>
        <v>2041</v>
      </c>
      <c r="V28" s="39">
        <f t="shared" ref="V28" si="49">U28+$D$3</f>
        <v>2042</v>
      </c>
      <c r="W28" s="39">
        <f t="shared" ref="W28" si="50">V28+$D$3</f>
        <v>2043</v>
      </c>
      <c r="X28" s="39">
        <f t="shared" ref="X28" si="51">W28+$D$3</f>
        <v>2044</v>
      </c>
      <c r="Y28" s="39">
        <f t="shared" ref="Y28" si="52">X28+$D$3</f>
        <v>2045</v>
      </c>
      <c r="Z28" s="39">
        <f t="shared" ref="Z28" si="53">Y28+$D$3</f>
        <v>2046</v>
      </c>
      <c r="AA28" s="39">
        <f t="shared" ref="AA28" si="54">Z28+$D$3</f>
        <v>2047</v>
      </c>
      <c r="AB28" s="39">
        <f t="shared" ref="AB28" si="55">AA28+$D$3</f>
        <v>2048</v>
      </c>
      <c r="AC28" s="39">
        <f t="shared" ref="AC28" si="56">AB28+$D$3</f>
        <v>2049</v>
      </c>
      <c r="AD28" s="39">
        <f t="shared" ref="AD28" si="57">AC28+$D$3</f>
        <v>2050</v>
      </c>
      <c r="AE28" s="39">
        <f t="shared" ref="AE28" si="58">AD28+$D$3</f>
        <v>2051</v>
      </c>
      <c r="AF28" s="39">
        <f t="shared" ref="AF28" si="59">AE28+$D$3</f>
        <v>2052</v>
      </c>
      <c r="AG28" s="39">
        <f t="shared" ref="AG28" si="60">AF28+$D$3</f>
        <v>2053</v>
      </c>
    </row>
    <row r="29" spans="2:33" x14ac:dyDescent="0.2">
      <c r="B29" s="35" t="s">
        <v>550</v>
      </c>
      <c r="C29" s="42">
        <f>SUM(D29:AG29)</f>
        <v>0</v>
      </c>
      <c r="D29" s="42">
        <f>D5-D17</f>
        <v>0</v>
      </c>
      <c r="E29" s="42">
        <f t="shared" ref="E29:AG34" si="61">E5-E17</f>
        <v>0</v>
      </c>
      <c r="F29" s="42">
        <f t="shared" si="61"/>
        <v>0</v>
      </c>
      <c r="G29" s="42">
        <f t="shared" si="61"/>
        <v>0</v>
      </c>
      <c r="H29" s="42">
        <f t="shared" si="61"/>
        <v>0</v>
      </c>
      <c r="I29" s="42">
        <f t="shared" si="61"/>
        <v>0</v>
      </c>
      <c r="J29" s="42">
        <f t="shared" si="61"/>
        <v>0</v>
      </c>
      <c r="K29" s="42">
        <f t="shared" si="61"/>
        <v>0</v>
      </c>
      <c r="L29" s="42">
        <f t="shared" si="61"/>
        <v>0</v>
      </c>
      <c r="M29" s="42">
        <f t="shared" si="61"/>
        <v>0</v>
      </c>
      <c r="N29" s="42">
        <f t="shared" si="61"/>
        <v>0</v>
      </c>
      <c r="O29" s="42">
        <f t="shared" si="61"/>
        <v>0</v>
      </c>
      <c r="P29" s="42">
        <f t="shared" si="61"/>
        <v>0</v>
      </c>
      <c r="Q29" s="42">
        <f t="shared" si="61"/>
        <v>0</v>
      </c>
      <c r="R29" s="42">
        <f t="shared" si="61"/>
        <v>0</v>
      </c>
      <c r="S29" s="42">
        <f t="shared" si="61"/>
        <v>0</v>
      </c>
      <c r="T29" s="42">
        <f t="shared" si="61"/>
        <v>0</v>
      </c>
      <c r="U29" s="42">
        <f t="shared" si="61"/>
        <v>0</v>
      </c>
      <c r="V29" s="42">
        <f t="shared" si="61"/>
        <v>0</v>
      </c>
      <c r="W29" s="42">
        <f t="shared" si="61"/>
        <v>0</v>
      </c>
      <c r="X29" s="42">
        <f t="shared" si="61"/>
        <v>0</v>
      </c>
      <c r="Y29" s="42">
        <f t="shared" si="61"/>
        <v>0</v>
      </c>
      <c r="Z29" s="42">
        <f t="shared" si="61"/>
        <v>0</v>
      </c>
      <c r="AA29" s="42">
        <f t="shared" si="61"/>
        <v>0</v>
      </c>
      <c r="AB29" s="42">
        <f t="shared" si="61"/>
        <v>0</v>
      </c>
      <c r="AC29" s="42">
        <f t="shared" si="61"/>
        <v>0</v>
      </c>
      <c r="AD29" s="42">
        <f t="shared" si="61"/>
        <v>0</v>
      </c>
      <c r="AE29" s="42">
        <f t="shared" si="61"/>
        <v>0</v>
      </c>
      <c r="AF29" s="42">
        <f t="shared" si="61"/>
        <v>0</v>
      </c>
      <c r="AG29" s="42">
        <f t="shared" si="61"/>
        <v>0</v>
      </c>
    </row>
    <row r="30" spans="2:33" x14ac:dyDescent="0.2">
      <c r="B30" s="35" t="s">
        <v>552</v>
      </c>
      <c r="C30" s="42">
        <f t="shared" ref="C30:C34" si="62">SUM(D30:AG30)</f>
        <v>0</v>
      </c>
      <c r="D30" s="42">
        <f t="shared" ref="D30:S34" si="63">D6-D18</f>
        <v>0</v>
      </c>
      <c r="E30" s="42">
        <f t="shared" si="63"/>
        <v>0</v>
      </c>
      <c r="F30" s="42">
        <f t="shared" si="63"/>
        <v>0</v>
      </c>
      <c r="G30" s="42">
        <f t="shared" si="63"/>
        <v>0</v>
      </c>
      <c r="H30" s="42">
        <f t="shared" si="63"/>
        <v>0</v>
      </c>
      <c r="I30" s="42">
        <f t="shared" si="63"/>
        <v>0</v>
      </c>
      <c r="J30" s="42">
        <f t="shared" si="63"/>
        <v>0</v>
      </c>
      <c r="K30" s="42">
        <f t="shared" si="63"/>
        <v>0</v>
      </c>
      <c r="L30" s="42">
        <f t="shared" si="63"/>
        <v>0</v>
      </c>
      <c r="M30" s="42">
        <f t="shared" si="63"/>
        <v>0</v>
      </c>
      <c r="N30" s="42">
        <f t="shared" si="63"/>
        <v>0</v>
      </c>
      <c r="O30" s="42">
        <f t="shared" si="63"/>
        <v>0</v>
      </c>
      <c r="P30" s="42">
        <f t="shared" si="63"/>
        <v>0</v>
      </c>
      <c r="Q30" s="42">
        <f t="shared" si="63"/>
        <v>0</v>
      </c>
      <c r="R30" s="42">
        <f t="shared" si="63"/>
        <v>0</v>
      </c>
      <c r="S30" s="42">
        <f t="shared" si="63"/>
        <v>0</v>
      </c>
      <c r="T30" s="42">
        <f t="shared" si="61"/>
        <v>0</v>
      </c>
      <c r="U30" s="42">
        <f t="shared" si="61"/>
        <v>0</v>
      </c>
      <c r="V30" s="42">
        <f t="shared" si="61"/>
        <v>0</v>
      </c>
      <c r="W30" s="42">
        <f t="shared" si="61"/>
        <v>0</v>
      </c>
      <c r="X30" s="42">
        <f t="shared" si="61"/>
        <v>0</v>
      </c>
      <c r="Y30" s="42">
        <f t="shared" si="61"/>
        <v>0</v>
      </c>
      <c r="Z30" s="42">
        <f t="shared" si="61"/>
        <v>0</v>
      </c>
      <c r="AA30" s="42">
        <f t="shared" si="61"/>
        <v>0</v>
      </c>
      <c r="AB30" s="42">
        <f t="shared" si="61"/>
        <v>0</v>
      </c>
      <c r="AC30" s="42">
        <f t="shared" si="61"/>
        <v>0</v>
      </c>
      <c r="AD30" s="42">
        <f t="shared" si="61"/>
        <v>0</v>
      </c>
      <c r="AE30" s="42">
        <f t="shared" si="61"/>
        <v>0</v>
      </c>
      <c r="AF30" s="42">
        <f t="shared" si="61"/>
        <v>0</v>
      </c>
      <c r="AG30" s="42">
        <f t="shared" si="61"/>
        <v>0</v>
      </c>
    </row>
    <row r="31" spans="2:33" x14ac:dyDescent="0.2">
      <c r="B31" s="35" t="s">
        <v>555</v>
      </c>
      <c r="C31" s="42">
        <f t="shared" si="62"/>
        <v>0</v>
      </c>
      <c r="D31" s="42">
        <f t="shared" si="63"/>
        <v>0</v>
      </c>
      <c r="E31" s="42">
        <f t="shared" si="61"/>
        <v>0</v>
      </c>
      <c r="F31" s="42">
        <f t="shared" si="61"/>
        <v>0</v>
      </c>
      <c r="G31" s="42">
        <f t="shared" si="61"/>
        <v>0</v>
      </c>
      <c r="H31" s="42">
        <f t="shared" si="61"/>
        <v>0</v>
      </c>
      <c r="I31" s="42">
        <f t="shared" si="61"/>
        <v>0</v>
      </c>
      <c r="J31" s="42">
        <f t="shared" si="61"/>
        <v>0</v>
      </c>
      <c r="K31" s="42">
        <f t="shared" si="61"/>
        <v>0</v>
      </c>
      <c r="L31" s="42">
        <f t="shared" si="61"/>
        <v>0</v>
      </c>
      <c r="M31" s="42">
        <f t="shared" si="61"/>
        <v>0</v>
      </c>
      <c r="N31" s="42">
        <f t="shared" si="61"/>
        <v>0</v>
      </c>
      <c r="O31" s="42">
        <f t="shared" si="61"/>
        <v>0</v>
      </c>
      <c r="P31" s="42">
        <f t="shared" si="61"/>
        <v>0</v>
      </c>
      <c r="Q31" s="42">
        <f t="shared" si="61"/>
        <v>0</v>
      </c>
      <c r="R31" s="42">
        <f t="shared" si="61"/>
        <v>0</v>
      </c>
      <c r="S31" s="42">
        <f t="shared" si="61"/>
        <v>0</v>
      </c>
      <c r="T31" s="42">
        <f t="shared" si="61"/>
        <v>0</v>
      </c>
      <c r="U31" s="42">
        <f t="shared" si="61"/>
        <v>0</v>
      </c>
      <c r="V31" s="42">
        <f t="shared" si="61"/>
        <v>0</v>
      </c>
      <c r="W31" s="42">
        <f t="shared" si="61"/>
        <v>0</v>
      </c>
      <c r="X31" s="42">
        <f t="shared" si="61"/>
        <v>0</v>
      </c>
      <c r="Y31" s="42">
        <f t="shared" si="61"/>
        <v>0</v>
      </c>
      <c r="Z31" s="42">
        <f t="shared" si="61"/>
        <v>0</v>
      </c>
      <c r="AA31" s="42">
        <f t="shared" si="61"/>
        <v>0</v>
      </c>
      <c r="AB31" s="42">
        <f t="shared" si="61"/>
        <v>0</v>
      </c>
      <c r="AC31" s="42">
        <f t="shared" si="61"/>
        <v>0</v>
      </c>
      <c r="AD31" s="42">
        <f t="shared" si="61"/>
        <v>0</v>
      </c>
      <c r="AE31" s="42">
        <f t="shared" si="61"/>
        <v>0</v>
      </c>
      <c r="AF31" s="42">
        <f t="shared" si="61"/>
        <v>0</v>
      </c>
      <c r="AG31" s="42">
        <f t="shared" si="61"/>
        <v>0</v>
      </c>
    </row>
    <row r="32" spans="2:33" x14ac:dyDescent="0.2">
      <c r="B32" s="35" t="s">
        <v>556</v>
      </c>
      <c r="C32" s="42">
        <f t="shared" si="62"/>
        <v>0</v>
      </c>
      <c r="D32" s="42">
        <f t="shared" si="63"/>
        <v>0</v>
      </c>
      <c r="E32" s="42">
        <f t="shared" si="61"/>
        <v>0</v>
      </c>
      <c r="F32" s="42">
        <f t="shared" si="61"/>
        <v>0</v>
      </c>
      <c r="G32" s="42">
        <f t="shared" si="61"/>
        <v>0</v>
      </c>
      <c r="H32" s="42">
        <f t="shared" si="61"/>
        <v>0</v>
      </c>
      <c r="I32" s="42">
        <f t="shared" si="61"/>
        <v>0</v>
      </c>
      <c r="J32" s="42">
        <f t="shared" si="61"/>
        <v>0</v>
      </c>
      <c r="K32" s="42">
        <f t="shared" si="61"/>
        <v>0</v>
      </c>
      <c r="L32" s="42">
        <f t="shared" si="61"/>
        <v>0</v>
      </c>
      <c r="M32" s="42">
        <f t="shared" si="61"/>
        <v>0</v>
      </c>
      <c r="N32" s="42">
        <f t="shared" si="61"/>
        <v>0</v>
      </c>
      <c r="O32" s="42">
        <f t="shared" si="61"/>
        <v>0</v>
      </c>
      <c r="P32" s="42">
        <f t="shared" si="61"/>
        <v>0</v>
      </c>
      <c r="Q32" s="42">
        <f t="shared" si="61"/>
        <v>0</v>
      </c>
      <c r="R32" s="42">
        <f t="shared" si="61"/>
        <v>0</v>
      </c>
      <c r="S32" s="42">
        <f t="shared" si="61"/>
        <v>0</v>
      </c>
      <c r="T32" s="42">
        <f t="shared" si="61"/>
        <v>0</v>
      </c>
      <c r="U32" s="42">
        <f t="shared" si="61"/>
        <v>0</v>
      </c>
      <c r="V32" s="42">
        <f t="shared" si="61"/>
        <v>0</v>
      </c>
      <c r="W32" s="42">
        <f t="shared" si="61"/>
        <v>0</v>
      </c>
      <c r="X32" s="42">
        <f t="shared" si="61"/>
        <v>0</v>
      </c>
      <c r="Y32" s="42">
        <f t="shared" si="61"/>
        <v>0</v>
      </c>
      <c r="Z32" s="42">
        <f t="shared" si="61"/>
        <v>0</v>
      </c>
      <c r="AA32" s="42">
        <f t="shared" si="61"/>
        <v>0</v>
      </c>
      <c r="AB32" s="42">
        <f t="shared" si="61"/>
        <v>0</v>
      </c>
      <c r="AC32" s="42">
        <f t="shared" si="61"/>
        <v>0</v>
      </c>
      <c r="AD32" s="42">
        <f t="shared" si="61"/>
        <v>0</v>
      </c>
      <c r="AE32" s="42">
        <f t="shared" si="61"/>
        <v>0</v>
      </c>
      <c r="AF32" s="42">
        <f t="shared" si="61"/>
        <v>0</v>
      </c>
      <c r="AG32" s="42">
        <f t="shared" si="61"/>
        <v>0</v>
      </c>
    </row>
    <row r="33" spans="2:33" x14ac:dyDescent="0.2">
      <c r="B33" s="35" t="s">
        <v>557</v>
      </c>
      <c r="C33" s="42">
        <f t="shared" si="62"/>
        <v>0</v>
      </c>
      <c r="D33" s="42">
        <f t="shared" si="63"/>
        <v>0</v>
      </c>
      <c r="E33" s="42">
        <f t="shared" si="61"/>
        <v>0</v>
      </c>
      <c r="F33" s="42">
        <f t="shared" si="61"/>
        <v>0</v>
      </c>
      <c r="G33" s="42">
        <f t="shared" si="61"/>
        <v>0</v>
      </c>
      <c r="H33" s="42">
        <f t="shared" si="61"/>
        <v>0</v>
      </c>
      <c r="I33" s="42">
        <f t="shared" si="61"/>
        <v>0</v>
      </c>
      <c r="J33" s="42">
        <f t="shared" si="61"/>
        <v>0</v>
      </c>
      <c r="K33" s="42">
        <f t="shared" si="61"/>
        <v>0</v>
      </c>
      <c r="L33" s="42">
        <f t="shared" si="61"/>
        <v>0</v>
      </c>
      <c r="M33" s="42">
        <f t="shared" si="61"/>
        <v>0</v>
      </c>
      <c r="N33" s="42">
        <f t="shared" si="61"/>
        <v>0</v>
      </c>
      <c r="O33" s="42">
        <f t="shared" si="61"/>
        <v>0</v>
      </c>
      <c r="P33" s="42">
        <f t="shared" si="61"/>
        <v>0</v>
      </c>
      <c r="Q33" s="42">
        <f t="shared" si="61"/>
        <v>0</v>
      </c>
      <c r="R33" s="42">
        <f t="shared" si="61"/>
        <v>0</v>
      </c>
      <c r="S33" s="42">
        <f t="shared" si="61"/>
        <v>0</v>
      </c>
      <c r="T33" s="42">
        <f t="shared" si="61"/>
        <v>0</v>
      </c>
      <c r="U33" s="42">
        <f t="shared" si="61"/>
        <v>0</v>
      </c>
      <c r="V33" s="42">
        <f t="shared" si="61"/>
        <v>0</v>
      </c>
      <c r="W33" s="42">
        <f t="shared" si="61"/>
        <v>0</v>
      </c>
      <c r="X33" s="42">
        <f t="shared" si="61"/>
        <v>0</v>
      </c>
      <c r="Y33" s="42">
        <f t="shared" si="61"/>
        <v>0</v>
      </c>
      <c r="Z33" s="42">
        <f t="shared" si="61"/>
        <v>0</v>
      </c>
      <c r="AA33" s="42">
        <f t="shared" si="61"/>
        <v>0</v>
      </c>
      <c r="AB33" s="42">
        <f t="shared" si="61"/>
        <v>0</v>
      </c>
      <c r="AC33" s="42">
        <f t="shared" si="61"/>
        <v>0</v>
      </c>
      <c r="AD33" s="42">
        <f t="shared" si="61"/>
        <v>0</v>
      </c>
      <c r="AE33" s="42">
        <f t="shared" si="61"/>
        <v>0</v>
      </c>
      <c r="AF33" s="42">
        <f t="shared" si="61"/>
        <v>0</v>
      </c>
      <c r="AG33" s="42">
        <f>AG9-AG21</f>
        <v>0</v>
      </c>
    </row>
    <row r="34" spans="2:33" x14ac:dyDescent="0.2">
      <c r="B34" s="35" t="s">
        <v>558</v>
      </c>
      <c r="C34" s="42">
        <f t="shared" si="62"/>
        <v>0</v>
      </c>
      <c r="D34" s="42">
        <f t="shared" si="63"/>
        <v>0</v>
      </c>
      <c r="E34" s="42">
        <f t="shared" si="61"/>
        <v>0</v>
      </c>
      <c r="F34" s="42">
        <f t="shared" si="61"/>
        <v>0</v>
      </c>
      <c r="G34" s="42">
        <f t="shared" si="61"/>
        <v>0</v>
      </c>
      <c r="H34" s="42">
        <f t="shared" si="61"/>
        <v>0</v>
      </c>
      <c r="I34" s="42">
        <f t="shared" si="61"/>
        <v>0</v>
      </c>
      <c r="J34" s="42">
        <f t="shared" si="61"/>
        <v>0</v>
      </c>
      <c r="K34" s="42">
        <f t="shared" si="61"/>
        <v>0</v>
      </c>
      <c r="L34" s="42">
        <f t="shared" si="61"/>
        <v>0</v>
      </c>
      <c r="M34" s="42">
        <f t="shared" si="61"/>
        <v>0</v>
      </c>
      <c r="N34" s="42">
        <f t="shared" si="61"/>
        <v>0</v>
      </c>
      <c r="O34" s="42">
        <f t="shared" si="61"/>
        <v>0</v>
      </c>
      <c r="P34" s="42">
        <f t="shared" si="61"/>
        <v>0</v>
      </c>
      <c r="Q34" s="42">
        <f t="shared" si="61"/>
        <v>0</v>
      </c>
      <c r="R34" s="42">
        <f t="shared" si="61"/>
        <v>0</v>
      </c>
      <c r="S34" s="42">
        <f t="shared" si="61"/>
        <v>0</v>
      </c>
      <c r="T34" s="42">
        <f t="shared" si="61"/>
        <v>0</v>
      </c>
      <c r="U34" s="42">
        <f t="shared" si="61"/>
        <v>0</v>
      </c>
      <c r="V34" s="42">
        <f t="shared" si="61"/>
        <v>0</v>
      </c>
      <c r="W34" s="42">
        <f t="shared" si="61"/>
        <v>0</v>
      </c>
      <c r="X34" s="42">
        <f t="shared" si="61"/>
        <v>0</v>
      </c>
      <c r="Y34" s="42">
        <f t="shared" si="61"/>
        <v>0</v>
      </c>
      <c r="Z34" s="42">
        <f t="shared" si="61"/>
        <v>0</v>
      </c>
      <c r="AA34" s="42">
        <f t="shared" si="61"/>
        <v>0</v>
      </c>
      <c r="AB34" s="42">
        <f t="shared" si="61"/>
        <v>0</v>
      </c>
      <c r="AC34" s="42">
        <f t="shared" si="61"/>
        <v>0</v>
      </c>
      <c r="AD34" s="42">
        <f t="shared" si="61"/>
        <v>0</v>
      </c>
      <c r="AE34" s="42">
        <f t="shared" si="61"/>
        <v>0</v>
      </c>
      <c r="AF34" s="42">
        <f t="shared" si="61"/>
        <v>0</v>
      </c>
      <c r="AG34" s="42">
        <f t="shared" si="61"/>
        <v>0</v>
      </c>
    </row>
    <row r="35" spans="2:33" x14ac:dyDescent="0.2">
      <c r="B35" s="36" t="s">
        <v>9</v>
      </c>
      <c r="C35" s="158">
        <f>SUM(D35:AG35)</f>
        <v>0</v>
      </c>
      <c r="D35" s="158">
        <f t="shared" ref="D35:AG35" si="64">SUM(D29:D33)</f>
        <v>0</v>
      </c>
      <c r="E35" s="158">
        <f t="shared" si="64"/>
        <v>0</v>
      </c>
      <c r="F35" s="158">
        <f t="shared" si="64"/>
        <v>0</v>
      </c>
      <c r="G35" s="158">
        <f t="shared" si="64"/>
        <v>0</v>
      </c>
      <c r="H35" s="158">
        <f t="shared" si="64"/>
        <v>0</v>
      </c>
      <c r="I35" s="158">
        <f t="shared" si="64"/>
        <v>0</v>
      </c>
      <c r="J35" s="158">
        <f t="shared" si="64"/>
        <v>0</v>
      </c>
      <c r="K35" s="158">
        <f t="shared" si="64"/>
        <v>0</v>
      </c>
      <c r="L35" s="158">
        <f t="shared" si="64"/>
        <v>0</v>
      </c>
      <c r="M35" s="158">
        <f t="shared" si="64"/>
        <v>0</v>
      </c>
      <c r="N35" s="158">
        <f t="shared" si="64"/>
        <v>0</v>
      </c>
      <c r="O35" s="158">
        <f t="shared" si="64"/>
        <v>0</v>
      </c>
      <c r="P35" s="158">
        <f t="shared" si="64"/>
        <v>0</v>
      </c>
      <c r="Q35" s="158">
        <f t="shared" si="64"/>
        <v>0</v>
      </c>
      <c r="R35" s="158">
        <f t="shared" si="64"/>
        <v>0</v>
      </c>
      <c r="S35" s="158">
        <f t="shared" si="64"/>
        <v>0</v>
      </c>
      <c r="T35" s="158">
        <f t="shared" si="64"/>
        <v>0</v>
      </c>
      <c r="U35" s="158">
        <f t="shared" si="64"/>
        <v>0</v>
      </c>
      <c r="V35" s="158">
        <f t="shared" si="64"/>
        <v>0</v>
      </c>
      <c r="W35" s="158">
        <f t="shared" si="64"/>
        <v>0</v>
      </c>
      <c r="X35" s="158">
        <f t="shared" si="64"/>
        <v>0</v>
      </c>
      <c r="Y35" s="158">
        <f t="shared" si="64"/>
        <v>0</v>
      </c>
      <c r="Z35" s="158">
        <f t="shared" si="64"/>
        <v>0</v>
      </c>
      <c r="AA35" s="158">
        <f t="shared" si="64"/>
        <v>0</v>
      </c>
      <c r="AB35" s="158">
        <f t="shared" si="64"/>
        <v>0</v>
      </c>
      <c r="AC35" s="158">
        <f t="shared" si="64"/>
        <v>0</v>
      </c>
      <c r="AD35" s="158">
        <f t="shared" si="64"/>
        <v>0</v>
      </c>
      <c r="AE35" s="158">
        <f t="shared" si="64"/>
        <v>0</v>
      </c>
      <c r="AF35" s="158">
        <f t="shared" si="64"/>
        <v>0</v>
      </c>
      <c r="AG35" s="158">
        <f t="shared" si="64"/>
        <v>0</v>
      </c>
    </row>
    <row r="38" spans="2:33" x14ac:dyDescent="0.2">
      <c r="B38" s="35"/>
      <c r="C38" s="35"/>
      <c r="D38" s="35" t="s">
        <v>10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  <row r="39" spans="2:33" x14ac:dyDescent="0.2">
      <c r="B39" s="36" t="s">
        <v>564</v>
      </c>
      <c r="C39" s="36"/>
      <c r="D39" s="35">
        <v>1</v>
      </c>
      <c r="E39" s="35">
        <v>2</v>
      </c>
      <c r="F39" s="35">
        <v>3</v>
      </c>
      <c r="G39" s="35">
        <v>4</v>
      </c>
      <c r="H39" s="35">
        <v>5</v>
      </c>
      <c r="I39" s="35">
        <v>6</v>
      </c>
      <c r="J39" s="35">
        <v>7</v>
      </c>
      <c r="K39" s="35">
        <v>8</v>
      </c>
      <c r="L39" s="35">
        <v>9</v>
      </c>
      <c r="M39" s="35">
        <v>10</v>
      </c>
      <c r="N39" s="35">
        <v>11</v>
      </c>
      <c r="O39" s="35">
        <v>12</v>
      </c>
      <c r="P39" s="35">
        <v>13</v>
      </c>
      <c r="Q39" s="35">
        <v>14</v>
      </c>
      <c r="R39" s="35">
        <v>15</v>
      </c>
      <c r="S39" s="35">
        <v>16</v>
      </c>
      <c r="T39" s="35">
        <v>17</v>
      </c>
      <c r="U39" s="35">
        <v>18</v>
      </c>
      <c r="V39" s="35">
        <v>19</v>
      </c>
      <c r="W39" s="35">
        <v>20</v>
      </c>
      <c r="X39" s="35">
        <v>21</v>
      </c>
      <c r="Y39" s="35">
        <v>22</v>
      </c>
      <c r="Z39" s="35">
        <v>23</v>
      </c>
      <c r="AA39" s="35">
        <v>24</v>
      </c>
      <c r="AB39" s="35">
        <v>25</v>
      </c>
      <c r="AC39" s="35">
        <v>26</v>
      </c>
      <c r="AD39" s="35">
        <v>27</v>
      </c>
      <c r="AE39" s="35">
        <v>28</v>
      </c>
      <c r="AF39" s="35">
        <v>29</v>
      </c>
      <c r="AG39" s="35">
        <v>30</v>
      </c>
    </row>
    <row r="40" spans="2:33" x14ac:dyDescent="0.2">
      <c r="B40" s="38" t="s">
        <v>42</v>
      </c>
      <c r="C40" s="38" t="s">
        <v>9</v>
      </c>
      <c r="D40" s="39">
        <f>D4</f>
        <v>2024</v>
      </c>
      <c r="E40" s="39">
        <f>D40+$D$3</f>
        <v>2025</v>
      </c>
      <c r="F40" s="39">
        <f t="shared" ref="F40" si="65">E40+$D$3</f>
        <v>2026</v>
      </c>
      <c r="G40" s="39">
        <f t="shared" ref="G40" si="66">F40+$D$3</f>
        <v>2027</v>
      </c>
      <c r="H40" s="39">
        <f t="shared" ref="H40" si="67">G40+$D$3</f>
        <v>2028</v>
      </c>
      <c r="I40" s="39">
        <f t="shared" ref="I40" si="68">H40+$D$3</f>
        <v>2029</v>
      </c>
      <c r="J40" s="39">
        <f t="shared" ref="J40" si="69">I40+$D$3</f>
        <v>2030</v>
      </c>
      <c r="K40" s="39">
        <f t="shared" ref="K40" si="70">J40+$D$3</f>
        <v>2031</v>
      </c>
      <c r="L40" s="39">
        <f t="shared" ref="L40" si="71">K40+$D$3</f>
        <v>2032</v>
      </c>
      <c r="M40" s="39">
        <f t="shared" ref="M40" si="72">L40+$D$3</f>
        <v>2033</v>
      </c>
      <c r="N40" s="39">
        <f t="shared" ref="N40" si="73">M40+$D$3</f>
        <v>2034</v>
      </c>
      <c r="O40" s="39">
        <f t="shared" ref="O40" si="74">N40+$D$3</f>
        <v>2035</v>
      </c>
      <c r="P40" s="39">
        <f t="shared" ref="P40" si="75">O40+$D$3</f>
        <v>2036</v>
      </c>
      <c r="Q40" s="39">
        <f t="shared" ref="Q40" si="76">P40+$D$3</f>
        <v>2037</v>
      </c>
      <c r="R40" s="39">
        <f t="shared" ref="R40" si="77">Q40+$D$3</f>
        <v>2038</v>
      </c>
      <c r="S40" s="39">
        <f t="shared" ref="S40" si="78">R40+$D$3</f>
        <v>2039</v>
      </c>
      <c r="T40" s="39">
        <f t="shared" ref="T40" si="79">S40+$D$3</f>
        <v>2040</v>
      </c>
      <c r="U40" s="39">
        <f t="shared" ref="U40" si="80">T40+$D$3</f>
        <v>2041</v>
      </c>
      <c r="V40" s="39">
        <f t="shared" ref="V40" si="81">U40+$D$3</f>
        <v>2042</v>
      </c>
      <c r="W40" s="39">
        <f t="shared" ref="W40" si="82">V40+$D$3</f>
        <v>2043</v>
      </c>
      <c r="X40" s="39">
        <f t="shared" ref="X40" si="83">W40+$D$3</f>
        <v>2044</v>
      </c>
      <c r="Y40" s="39">
        <f t="shared" ref="Y40" si="84">X40+$D$3</f>
        <v>2045</v>
      </c>
      <c r="Z40" s="39">
        <f t="shared" ref="Z40" si="85">Y40+$D$3</f>
        <v>2046</v>
      </c>
      <c r="AA40" s="39">
        <f t="shared" ref="AA40" si="86">Z40+$D$3</f>
        <v>2047</v>
      </c>
      <c r="AB40" s="39">
        <f t="shared" ref="AB40" si="87">AA40+$D$3</f>
        <v>2048</v>
      </c>
      <c r="AC40" s="39">
        <f t="shared" ref="AC40" si="88">AB40+$D$3</f>
        <v>2049</v>
      </c>
      <c r="AD40" s="39">
        <f t="shared" ref="AD40" si="89">AC40+$D$3</f>
        <v>2050</v>
      </c>
      <c r="AE40" s="39">
        <f t="shared" ref="AE40" si="90">AD40+$D$3</f>
        <v>2051</v>
      </c>
      <c r="AF40" s="39">
        <f t="shared" ref="AF40" si="91">AE40+$D$3</f>
        <v>2052</v>
      </c>
      <c r="AG40" s="39">
        <f t="shared" ref="AG40" si="92">AF40+$D$3</f>
        <v>2053</v>
      </c>
    </row>
    <row r="41" spans="2:33" x14ac:dyDescent="0.2">
      <c r="B41" s="35" t="s">
        <v>324</v>
      </c>
      <c r="C41" s="42">
        <f>SUM(D41:AG41)</f>
        <v>0</v>
      </c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</row>
    <row r="42" spans="2:33" x14ac:dyDescent="0.2">
      <c r="B42" s="35" t="s">
        <v>322</v>
      </c>
      <c r="C42" s="42">
        <f t="shared" ref="C42:C47" si="93">SUM(D42:AG42)</f>
        <v>0</v>
      </c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</row>
    <row r="43" spans="2:33" x14ac:dyDescent="0.2">
      <c r="B43" s="35" t="s">
        <v>325</v>
      </c>
      <c r="C43" s="42">
        <f t="shared" si="93"/>
        <v>0</v>
      </c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</row>
    <row r="44" spans="2:33" x14ac:dyDescent="0.2">
      <c r="B44" s="35" t="s">
        <v>323</v>
      </c>
      <c r="C44" s="42">
        <f t="shared" si="93"/>
        <v>0</v>
      </c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</row>
    <row r="45" spans="2:33" x14ac:dyDescent="0.2">
      <c r="B45" s="35" t="s">
        <v>320</v>
      </c>
      <c r="C45" s="42">
        <f t="shared" si="93"/>
        <v>0</v>
      </c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</row>
    <row r="46" spans="2:33" x14ac:dyDescent="0.2">
      <c r="B46" s="35" t="s">
        <v>204</v>
      </c>
      <c r="C46" s="42">
        <f t="shared" si="93"/>
        <v>0</v>
      </c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</row>
    <row r="47" spans="2:33" x14ac:dyDescent="0.2">
      <c r="B47" s="35" t="s">
        <v>321</v>
      </c>
      <c r="C47" s="42">
        <f t="shared" si="93"/>
        <v>0</v>
      </c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</row>
    <row r="48" spans="2:33" x14ac:dyDescent="0.2">
      <c r="B48" s="36" t="s">
        <v>9</v>
      </c>
      <c r="C48" s="158">
        <f>SUM(D48:AG48)</f>
        <v>0</v>
      </c>
      <c r="D48" s="158">
        <f t="shared" ref="D48:AG48" si="94">SUM(D41:D47)</f>
        <v>0</v>
      </c>
      <c r="E48" s="158">
        <f t="shared" si="94"/>
        <v>0</v>
      </c>
      <c r="F48" s="158">
        <f t="shared" si="94"/>
        <v>0</v>
      </c>
      <c r="G48" s="158">
        <f t="shared" si="94"/>
        <v>0</v>
      </c>
      <c r="H48" s="158">
        <f t="shared" si="94"/>
        <v>0</v>
      </c>
      <c r="I48" s="158">
        <f t="shared" si="94"/>
        <v>0</v>
      </c>
      <c r="J48" s="158">
        <f t="shared" si="94"/>
        <v>0</v>
      </c>
      <c r="K48" s="158">
        <f t="shared" si="94"/>
        <v>0</v>
      </c>
      <c r="L48" s="158">
        <f t="shared" si="94"/>
        <v>0</v>
      </c>
      <c r="M48" s="158">
        <f t="shared" si="94"/>
        <v>0</v>
      </c>
      <c r="N48" s="158">
        <f t="shared" si="94"/>
        <v>0</v>
      </c>
      <c r="O48" s="158">
        <f t="shared" si="94"/>
        <v>0</v>
      </c>
      <c r="P48" s="158">
        <f t="shared" si="94"/>
        <v>0</v>
      </c>
      <c r="Q48" s="158">
        <f t="shared" si="94"/>
        <v>0</v>
      </c>
      <c r="R48" s="158">
        <f t="shared" si="94"/>
        <v>0</v>
      </c>
      <c r="S48" s="158">
        <f t="shared" si="94"/>
        <v>0</v>
      </c>
      <c r="T48" s="158">
        <f t="shared" si="94"/>
        <v>0</v>
      </c>
      <c r="U48" s="158">
        <f t="shared" si="94"/>
        <v>0</v>
      </c>
      <c r="V48" s="158">
        <f t="shared" si="94"/>
        <v>0</v>
      </c>
      <c r="W48" s="158">
        <f t="shared" si="94"/>
        <v>0</v>
      </c>
      <c r="X48" s="158">
        <f t="shared" si="94"/>
        <v>0</v>
      </c>
      <c r="Y48" s="158">
        <f t="shared" si="94"/>
        <v>0</v>
      </c>
      <c r="Z48" s="158">
        <f t="shared" si="94"/>
        <v>0</v>
      </c>
      <c r="AA48" s="158">
        <f t="shared" si="94"/>
        <v>0</v>
      </c>
      <c r="AB48" s="158">
        <f t="shared" si="94"/>
        <v>0</v>
      </c>
      <c r="AC48" s="158">
        <f t="shared" si="94"/>
        <v>0</v>
      </c>
      <c r="AD48" s="158">
        <f t="shared" si="94"/>
        <v>0</v>
      </c>
      <c r="AE48" s="158">
        <f t="shared" si="94"/>
        <v>0</v>
      </c>
      <c r="AF48" s="158">
        <f t="shared" si="94"/>
        <v>0</v>
      </c>
      <c r="AG48" s="158">
        <f t="shared" si="94"/>
        <v>0</v>
      </c>
    </row>
    <row r="51" spans="2:33" x14ac:dyDescent="0.2">
      <c r="B51" s="35"/>
      <c r="C51" s="35"/>
      <c r="D51" s="35" t="s">
        <v>10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</row>
    <row r="52" spans="2:33" x14ac:dyDescent="0.2">
      <c r="B52" s="36" t="s">
        <v>565</v>
      </c>
      <c r="C52" s="36"/>
      <c r="D52" s="37">
        <v>1</v>
      </c>
      <c r="E52" s="37">
        <v>2</v>
      </c>
      <c r="F52" s="37">
        <v>3</v>
      </c>
      <c r="G52" s="37">
        <v>4</v>
      </c>
      <c r="H52" s="37">
        <v>5</v>
      </c>
      <c r="I52" s="37">
        <v>6</v>
      </c>
      <c r="J52" s="37">
        <v>7</v>
      </c>
      <c r="K52" s="37">
        <v>8</v>
      </c>
      <c r="L52" s="37">
        <v>9</v>
      </c>
      <c r="M52" s="37">
        <v>10</v>
      </c>
      <c r="N52" s="37">
        <v>11</v>
      </c>
      <c r="O52" s="37">
        <v>12</v>
      </c>
      <c r="P52" s="37">
        <v>13</v>
      </c>
      <c r="Q52" s="37">
        <v>14</v>
      </c>
      <c r="R52" s="37">
        <v>15</v>
      </c>
      <c r="S52" s="37">
        <v>16</v>
      </c>
      <c r="T52" s="37">
        <v>17</v>
      </c>
      <c r="U52" s="37">
        <v>18</v>
      </c>
      <c r="V52" s="37">
        <v>19</v>
      </c>
      <c r="W52" s="37">
        <v>20</v>
      </c>
      <c r="X52" s="37">
        <v>21</v>
      </c>
      <c r="Y52" s="37">
        <v>22</v>
      </c>
      <c r="Z52" s="37">
        <v>23</v>
      </c>
      <c r="AA52" s="37">
        <v>24</v>
      </c>
      <c r="AB52" s="37">
        <v>25</v>
      </c>
      <c r="AC52" s="37">
        <v>26</v>
      </c>
      <c r="AD52" s="37">
        <v>27</v>
      </c>
      <c r="AE52" s="37">
        <v>28</v>
      </c>
      <c r="AF52" s="37">
        <v>29</v>
      </c>
      <c r="AG52" s="37">
        <v>30</v>
      </c>
    </row>
    <row r="53" spans="2:33" x14ac:dyDescent="0.2">
      <c r="B53" s="38" t="s">
        <v>44</v>
      </c>
      <c r="C53" s="38" t="s">
        <v>9</v>
      </c>
      <c r="D53" s="39">
        <f t="shared" ref="D53:AG53" si="95">D4</f>
        <v>2024</v>
      </c>
      <c r="E53" s="39">
        <f t="shared" si="95"/>
        <v>2025</v>
      </c>
      <c r="F53" s="39">
        <f t="shared" si="95"/>
        <v>2026</v>
      </c>
      <c r="G53" s="39">
        <f t="shared" si="95"/>
        <v>2027</v>
      </c>
      <c r="H53" s="39">
        <f t="shared" si="95"/>
        <v>2028</v>
      </c>
      <c r="I53" s="39">
        <f t="shared" si="95"/>
        <v>2029</v>
      </c>
      <c r="J53" s="39">
        <f t="shared" si="95"/>
        <v>2030</v>
      </c>
      <c r="K53" s="39">
        <f t="shared" si="95"/>
        <v>2031</v>
      </c>
      <c r="L53" s="39">
        <f t="shared" si="95"/>
        <v>2032</v>
      </c>
      <c r="M53" s="39">
        <f t="shared" si="95"/>
        <v>2033</v>
      </c>
      <c r="N53" s="39">
        <f t="shared" si="95"/>
        <v>2034</v>
      </c>
      <c r="O53" s="39">
        <f t="shared" si="95"/>
        <v>2035</v>
      </c>
      <c r="P53" s="39">
        <f t="shared" si="95"/>
        <v>2036</v>
      </c>
      <c r="Q53" s="39">
        <f t="shared" si="95"/>
        <v>2037</v>
      </c>
      <c r="R53" s="39">
        <f t="shared" si="95"/>
        <v>2038</v>
      </c>
      <c r="S53" s="39">
        <f t="shared" si="95"/>
        <v>2039</v>
      </c>
      <c r="T53" s="39">
        <f t="shared" si="95"/>
        <v>2040</v>
      </c>
      <c r="U53" s="39">
        <f t="shared" si="95"/>
        <v>2041</v>
      </c>
      <c r="V53" s="39">
        <f t="shared" si="95"/>
        <v>2042</v>
      </c>
      <c r="W53" s="39">
        <f t="shared" si="95"/>
        <v>2043</v>
      </c>
      <c r="X53" s="39">
        <f t="shared" si="95"/>
        <v>2044</v>
      </c>
      <c r="Y53" s="39">
        <f t="shared" si="95"/>
        <v>2045</v>
      </c>
      <c r="Z53" s="39">
        <f t="shared" si="95"/>
        <v>2046</v>
      </c>
      <c r="AA53" s="39">
        <f t="shared" si="95"/>
        <v>2047</v>
      </c>
      <c r="AB53" s="39">
        <f t="shared" si="95"/>
        <v>2048</v>
      </c>
      <c r="AC53" s="39">
        <f t="shared" si="95"/>
        <v>2049</v>
      </c>
      <c r="AD53" s="39">
        <f t="shared" si="95"/>
        <v>2050</v>
      </c>
      <c r="AE53" s="39">
        <f t="shared" si="95"/>
        <v>2051</v>
      </c>
      <c r="AF53" s="39">
        <f t="shared" si="95"/>
        <v>2052</v>
      </c>
      <c r="AG53" s="39">
        <f t="shared" si="95"/>
        <v>2053</v>
      </c>
    </row>
    <row r="54" spans="2:33" x14ac:dyDescent="0.2">
      <c r="B54" s="35" t="s">
        <v>324</v>
      </c>
      <c r="C54" s="42">
        <f>SUM(D54:AG54)</f>
        <v>0</v>
      </c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</row>
    <row r="55" spans="2:33" x14ac:dyDescent="0.2">
      <c r="B55" s="35" t="s">
        <v>322</v>
      </c>
      <c r="C55" s="42">
        <f t="shared" ref="C55:C59" si="96">SUM(D55:AG55)</f>
        <v>0</v>
      </c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</row>
    <row r="56" spans="2:33" x14ac:dyDescent="0.2">
      <c r="B56" s="35" t="s">
        <v>325</v>
      </c>
      <c r="C56" s="42">
        <f t="shared" si="96"/>
        <v>0</v>
      </c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</row>
    <row r="57" spans="2:33" x14ac:dyDescent="0.2">
      <c r="B57" s="35" t="s">
        <v>323</v>
      </c>
      <c r="C57" s="42">
        <f t="shared" si="96"/>
        <v>0</v>
      </c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</row>
    <row r="58" spans="2:33" x14ac:dyDescent="0.2">
      <c r="B58" s="35" t="s">
        <v>320</v>
      </c>
      <c r="C58" s="42">
        <f t="shared" si="96"/>
        <v>0</v>
      </c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</row>
    <row r="59" spans="2:33" x14ac:dyDescent="0.2">
      <c r="B59" s="35" t="s">
        <v>204</v>
      </c>
      <c r="C59" s="42">
        <f t="shared" si="96"/>
        <v>0</v>
      </c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</row>
    <row r="60" spans="2:33" x14ac:dyDescent="0.2">
      <c r="B60" s="35" t="s">
        <v>321</v>
      </c>
      <c r="C60" s="42">
        <f>SUM(D60:AG60)</f>
        <v>0</v>
      </c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</row>
    <row r="61" spans="2:33" x14ac:dyDescent="0.2">
      <c r="B61" s="36" t="s">
        <v>45</v>
      </c>
      <c r="C61" s="158">
        <f>SUM(D61:AG61)</f>
        <v>0</v>
      </c>
      <c r="D61" s="158">
        <f t="shared" ref="D61:AG61" si="97">SUM(D54:D60)</f>
        <v>0</v>
      </c>
      <c r="E61" s="158">
        <f t="shared" si="97"/>
        <v>0</v>
      </c>
      <c r="F61" s="158">
        <f t="shared" si="97"/>
        <v>0</v>
      </c>
      <c r="G61" s="158">
        <f t="shared" si="97"/>
        <v>0</v>
      </c>
      <c r="H61" s="158">
        <f t="shared" si="97"/>
        <v>0</v>
      </c>
      <c r="I61" s="158">
        <f t="shared" si="97"/>
        <v>0</v>
      </c>
      <c r="J61" s="158">
        <f t="shared" si="97"/>
        <v>0</v>
      </c>
      <c r="K61" s="158">
        <f t="shared" si="97"/>
        <v>0</v>
      </c>
      <c r="L61" s="158">
        <f t="shared" si="97"/>
        <v>0</v>
      </c>
      <c r="M61" s="158">
        <f t="shared" si="97"/>
        <v>0</v>
      </c>
      <c r="N61" s="158">
        <f t="shared" si="97"/>
        <v>0</v>
      </c>
      <c r="O61" s="158">
        <f t="shared" si="97"/>
        <v>0</v>
      </c>
      <c r="P61" s="158">
        <f t="shared" si="97"/>
        <v>0</v>
      </c>
      <c r="Q61" s="158">
        <f t="shared" si="97"/>
        <v>0</v>
      </c>
      <c r="R61" s="158">
        <f t="shared" si="97"/>
        <v>0</v>
      </c>
      <c r="S61" s="158">
        <f t="shared" si="97"/>
        <v>0</v>
      </c>
      <c r="T61" s="158">
        <f t="shared" si="97"/>
        <v>0</v>
      </c>
      <c r="U61" s="158">
        <f t="shared" si="97"/>
        <v>0</v>
      </c>
      <c r="V61" s="158">
        <f t="shared" si="97"/>
        <v>0</v>
      </c>
      <c r="W61" s="158">
        <f t="shared" si="97"/>
        <v>0</v>
      </c>
      <c r="X61" s="158">
        <f t="shared" si="97"/>
        <v>0</v>
      </c>
      <c r="Y61" s="158">
        <f t="shared" si="97"/>
        <v>0</v>
      </c>
      <c r="Z61" s="158">
        <f t="shared" si="97"/>
        <v>0</v>
      </c>
      <c r="AA61" s="158">
        <f t="shared" si="97"/>
        <v>0</v>
      </c>
      <c r="AB61" s="158">
        <f t="shared" si="97"/>
        <v>0</v>
      </c>
      <c r="AC61" s="158">
        <f t="shared" si="97"/>
        <v>0</v>
      </c>
      <c r="AD61" s="158">
        <f t="shared" si="97"/>
        <v>0</v>
      </c>
      <c r="AE61" s="158">
        <f t="shared" si="97"/>
        <v>0</v>
      </c>
      <c r="AF61" s="158">
        <f t="shared" si="97"/>
        <v>0</v>
      </c>
      <c r="AG61" s="158">
        <f t="shared" si="97"/>
        <v>0</v>
      </c>
    </row>
    <row r="64" spans="2:33" x14ac:dyDescent="0.2">
      <c r="B64" s="35"/>
      <c r="C64" s="35"/>
      <c r="D64" s="35" t="s">
        <v>10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</row>
    <row r="65" spans="2:33" x14ac:dyDescent="0.2">
      <c r="B65" s="36" t="s">
        <v>566</v>
      </c>
      <c r="C65" s="36"/>
      <c r="D65" s="35">
        <v>1</v>
      </c>
      <c r="E65" s="35">
        <v>2</v>
      </c>
      <c r="F65" s="35">
        <v>3</v>
      </c>
      <c r="G65" s="35">
        <v>4</v>
      </c>
      <c r="H65" s="35">
        <v>5</v>
      </c>
      <c r="I65" s="35">
        <v>6</v>
      </c>
      <c r="J65" s="35">
        <v>7</v>
      </c>
      <c r="K65" s="35">
        <v>8</v>
      </c>
      <c r="L65" s="35">
        <v>9</v>
      </c>
      <c r="M65" s="35">
        <v>10</v>
      </c>
      <c r="N65" s="35">
        <v>11</v>
      </c>
      <c r="O65" s="35">
        <v>12</v>
      </c>
      <c r="P65" s="35">
        <v>13</v>
      </c>
      <c r="Q65" s="35">
        <v>14</v>
      </c>
      <c r="R65" s="35">
        <v>15</v>
      </c>
      <c r="S65" s="35">
        <v>16</v>
      </c>
      <c r="T65" s="35">
        <v>17</v>
      </c>
      <c r="U65" s="35">
        <v>18</v>
      </c>
      <c r="V65" s="35">
        <v>19</v>
      </c>
      <c r="W65" s="35">
        <v>20</v>
      </c>
      <c r="X65" s="35">
        <v>21</v>
      </c>
      <c r="Y65" s="35">
        <v>22</v>
      </c>
      <c r="Z65" s="35">
        <v>23</v>
      </c>
      <c r="AA65" s="35">
        <v>24</v>
      </c>
      <c r="AB65" s="35">
        <v>25</v>
      </c>
      <c r="AC65" s="35">
        <v>26</v>
      </c>
      <c r="AD65" s="35">
        <v>27</v>
      </c>
      <c r="AE65" s="35">
        <v>28</v>
      </c>
      <c r="AF65" s="35">
        <v>29</v>
      </c>
      <c r="AG65" s="35">
        <v>30</v>
      </c>
    </row>
    <row r="66" spans="2:33" x14ac:dyDescent="0.2">
      <c r="B66" s="38" t="s">
        <v>82</v>
      </c>
      <c r="C66" s="38" t="s">
        <v>9</v>
      </c>
      <c r="D66" s="39">
        <f t="shared" ref="D66:AG66" si="98">D4</f>
        <v>2024</v>
      </c>
      <c r="E66" s="39">
        <f t="shared" si="98"/>
        <v>2025</v>
      </c>
      <c r="F66" s="39">
        <f t="shared" si="98"/>
        <v>2026</v>
      </c>
      <c r="G66" s="39">
        <f t="shared" si="98"/>
        <v>2027</v>
      </c>
      <c r="H66" s="39">
        <f t="shared" si="98"/>
        <v>2028</v>
      </c>
      <c r="I66" s="39">
        <f t="shared" si="98"/>
        <v>2029</v>
      </c>
      <c r="J66" s="39">
        <f t="shared" si="98"/>
        <v>2030</v>
      </c>
      <c r="K66" s="39">
        <f t="shared" si="98"/>
        <v>2031</v>
      </c>
      <c r="L66" s="39">
        <f t="shared" si="98"/>
        <v>2032</v>
      </c>
      <c r="M66" s="39">
        <f t="shared" si="98"/>
        <v>2033</v>
      </c>
      <c r="N66" s="39">
        <f t="shared" si="98"/>
        <v>2034</v>
      </c>
      <c r="O66" s="39">
        <f t="shared" si="98"/>
        <v>2035</v>
      </c>
      <c r="P66" s="39">
        <f t="shared" si="98"/>
        <v>2036</v>
      </c>
      <c r="Q66" s="39">
        <f t="shared" si="98"/>
        <v>2037</v>
      </c>
      <c r="R66" s="39">
        <f t="shared" si="98"/>
        <v>2038</v>
      </c>
      <c r="S66" s="39">
        <f t="shared" si="98"/>
        <v>2039</v>
      </c>
      <c r="T66" s="39">
        <f t="shared" si="98"/>
        <v>2040</v>
      </c>
      <c r="U66" s="39">
        <f t="shared" si="98"/>
        <v>2041</v>
      </c>
      <c r="V66" s="39">
        <f t="shared" si="98"/>
        <v>2042</v>
      </c>
      <c r="W66" s="39">
        <f t="shared" si="98"/>
        <v>2043</v>
      </c>
      <c r="X66" s="39">
        <f t="shared" si="98"/>
        <v>2044</v>
      </c>
      <c r="Y66" s="39">
        <f t="shared" si="98"/>
        <v>2045</v>
      </c>
      <c r="Z66" s="39">
        <f t="shared" si="98"/>
        <v>2046</v>
      </c>
      <c r="AA66" s="39">
        <f t="shared" si="98"/>
        <v>2047</v>
      </c>
      <c r="AB66" s="39">
        <f t="shared" si="98"/>
        <v>2048</v>
      </c>
      <c r="AC66" s="39">
        <f t="shared" si="98"/>
        <v>2049</v>
      </c>
      <c r="AD66" s="39">
        <f t="shared" si="98"/>
        <v>2050</v>
      </c>
      <c r="AE66" s="39">
        <f t="shared" si="98"/>
        <v>2051</v>
      </c>
      <c r="AF66" s="39">
        <f t="shared" si="98"/>
        <v>2052</v>
      </c>
      <c r="AG66" s="39">
        <f t="shared" si="98"/>
        <v>2053</v>
      </c>
    </row>
    <row r="67" spans="2:33" x14ac:dyDescent="0.2">
      <c r="B67" s="35" t="s">
        <v>324</v>
      </c>
      <c r="C67" s="42">
        <f>SUM(D67:AG67)</f>
        <v>0</v>
      </c>
      <c r="D67" s="42">
        <f>D41-D54</f>
        <v>0</v>
      </c>
      <c r="E67" s="42">
        <f t="shared" ref="E67:AG73" si="99">E41-E54</f>
        <v>0</v>
      </c>
      <c r="F67" s="42">
        <f t="shared" si="99"/>
        <v>0</v>
      </c>
      <c r="G67" s="42">
        <f t="shared" si="99"/>
        <v>0</v>
      </c>
      <c r="H67" s="42">
        <f t="shared" si="99"/>
        <v>0</v>
      </c>
      <c r="I67" s="42">
        <f t="shared" si="99"/>
        <v>0</v>
      </c>
      <c r="J67" s="42">
        <f t="shared" si="99"/>
        <v>0</v>
      </c>
      <c r="K67" s="42">
        <f t="shared" si="99"/>
        <v>0</v>
      </c>
      <c r="L67" s="42">
        <f t="shared" si="99"/>
        <v>0</v>
      </c>
      <c r="M67" s="42">
        <f t="shared" si="99"/>
        <v>0</v>
      </c>
      <c r="N67" s="42">
        <f t="shared" si="99"/>
        <v>0</v>
      </c>
      <c r="O67" s="42">
        <f t="shared" si="99"/>
        <v>0</v>
      </c>
      <c r="P67" s="42">
        <f t="shared" si="99"/>
        <v>0</v>
      </c>
      <c r="Q67" s="42">
        <f t="shared" si="99"/>
        <v>0</v>
      </c>
      <c r="R67" s="42">
        <f t="shared" si="99"/>
        <v>0</v>
      </c>
      <c r="S67" s="42">
        <f t="shared" si="99"/>
        <v>0</v>
      </c>
      <c r="T67" s="42">
        <f t="shared" si="99"/>
        <v>0</v>
      </c>
      <c r="U67" s="42">
        <f t="shared" si="99"/>
        <v>0</v>
      </c>
      <c r="V67" s="42">
        <f t="shared" si="99"/>
        <v>0</v>
      </c>
      <c r="W67" s="42">
        <f t="shared" si="99"/>
        <v>0</v>
      </c>
      <c r="X67" s="42">
        <f t="shared" si="99"/>
        <v>0</v>
      </c>
      <c r="Y67" s="42">
        <f t="shared" si="99"/>
        <v>0</v>
      </c>
      <c r="Z67" s="42">
        <f t="shared" si="99"/>
        <v>0</v>
      </c>
      <c r="AA67" s="42">
        <f t="shared" si="99"/>
        <v>0</v>
      </c>
      <c r="AB67" s="42">
        <f t="shared" si="99"/>
        <v>0</v>
      </c>
      <c r="AC67" s="42">
        <f t="shared" si="99"/>
        <v>0</v>
      </c>
      <c r="AD67" s="42">
        <f t="shared" si="99"/>
        <v>0</v>
      </c>
      <c r="AE67" s="42">
        <f t="shared" si="99"/>
        <v>0</v>
      </c>
      <c r="AF67" s="42">
        <f t="shared" si="99"/>
        <v>0</v>
      </c>
      <c r="AG67" s="42">
        <f t="shared" si="99"/>
        <v>0</v>
      </c>
    </row>
    <row r="68" spans="2:33" x14ac:dyDescent="0.2">
      <c r="B68" s="35" t="s">
        <v>322</v>
      </c>
      <c r="C68" s="42">
        <f t="shared" ref="C68:C74" si="100">SUM(D68:AG68)</f>
        <v>0</v>
      </c>
      <c r="D68" s="42">
        <f t="shared" ref="D68:S73" si="101">D42-D55</f>
        <v>0</v>
      </c>
      <c r="E68" s="42">
        <f t="shared" si="101"/>
        <v>0</v>
      </c>
      <c r="F68" s="42">
        <f t="shared" si="101"/>
        <v>0</v>
      </c>
      <c r="G68" s="42">
        <f t="shared" si="101"/>
        <v>0</v>
      </c>
      <c r="H68" s="42">
        <f t="shared" si="101"/>
        <v>0</v>
      </c>
      <c r="I68" s="42">
        <f t="shared" si="101"/>
        <v>0</v>
      </c>
      <c r="J68" s="42">
        <f t="shared" si="101"/>
        <v>0</v>
      </c>
      <c r="K68" s="42">
        <f t="shared" si="101"/>
        <v>0</v>
      </c>
      <c r="L68" s="42">
        <f t="shared" si="101"/>
        <v>0</v>
      </c>
      <c r="M68" s="42">
        <f t="shared" si="101"/>
        <v>0</v>
      </c>
      <c r="N68" s="42">
        <f t="shared" si="101"/>
        <v>0</v>
      </c>
      <c r="O68" s="42">
        <f t="shared" si="101"/>
        <v>0</v>
      </c>
      <c r="P68" s="42">
        <f t="shared" si="101"/>
        <v>0</v>
      </c>
      <c r="Q68" s="42">
        <f t="shared" si="101"/>
        <v>0</v>
      </c>
      <c r="R68" s="42">
        <f t="shared" si="101"/>
        <v>0</v>
      </c>
      <c r="S68" s="42">
        <f t="shared" si="101"/>
        <v>0</v>
      </c>
      <c r="T68" s="42">
        <f t="shared" si="99"/>
        <v>0</v>
      </c>
      <c r="U68" s="42">
        <f t="shared" si="99"/>
        <v>0</v>
      </c>
      <c r="V68" s="42">
        <f t="shared" si="99"/>
        <v>0</v>
      </c>
      <c r="W68" s="42">
        <f t="shared" si="99"/>
        <v>0</v>
      </c>
      <c r="X68" s="42">
        <f t="shared" si="99"/>
        <v>0</v>
      </c>
      <c r="Y68" s="42">
        <f t="shared" si="99"/>
        <v>0</v>
      </c>
      <c r="Z68" s="42">
        <f t="shared" si="99"/>
        <v>0</v>
      </c>
      <c r="AA68" s="42">
        <f t="shared" si="99"/>
        <v>0</v>
      </c>
      <c r="AB68" s="42">
        <f t="shared" si="99"/>
        <v>0</v>
      </c>
      <c r="AC68" s="42">
        <f t="shared" si="99"/>
        <v>0</v>
      </c>
      <c r="AD68" s="42">
        <f t="shared" si="99"/>
        <v>0</v>
      </c>
      <c r="AE68" s="42">
        <f t="shared" si="99"/>
        <v>0</v>
      </c>
      <c r="AF68" s="42">
        <f t="shared" si="99"/>
        <v>0</v>
      </c>
      <c r="AG68" s="42">
        <f t="shared" si="99"/>
        <v>0</v>
      </c>
    </row>
    <row r="69" spans="2:33" x14ac:dyDescent="0.2">
      <c r="B69" s="35" t="s">
        <v>325</v>
      </c>
      <c r="C69" s="42">
        <f t="shared" si="100"/>
        <v>0</v>
      </c>
      <c r="D69" s="42">
        <f t="shared" si="101"/>
        <v>0</v>
      </c>
      <c r="E69" s="42">
        <f t="shared" si="99"/>
        <v>0</v>
      </c>
      <c r="F69" s="42">
        <f t="shared" si="99"/>
        <v>0</v>
      </c>
      <c r="G69" s="42">
        <f t="shared" si="99"/>
        <v>0</v>
      </c>
      <c r="H69" s="42">
        <f t="shared" si="99"/>
        <v>0</v>
      </c>
      <c r="I69" s="42">
        <f t="shared" si="99"/>
        <v>0</v>
      </c>
      <c r="J69" s="42">
        <f t="shared" si="99"/>
        <v>0</v>
      </c>
      <c r="K69" s="42">
        <f t="shared" si="99"/>
        <v>0</v>
      </c>
      <c r="L69" s="42">
        <f t="shared" si="99"/>
        <v>0</v>
      </c>
      <c r="M69" s="42">
        <f t="shared" si="99"/>
        <v>0</v>
      </c>
      <c r="N69" s="42">
        <f t="shared" si="99"/>
        <v>0</v>
      </c>
      <c r="O69" s="42">
        <f t="shared" si="99"/>
        <v>0</v>
      </c>
      <c r="P69" s="42">
        <f t="shared" si="99"/>
        <v>0</v>
      </c>
      <c r="Q69" s="42">
        <f t="shared" si="99"/>
        <v>0</v>
      </c>
      <c r="R69" s="42">
        <f t="shared" si="99"/>
        <v>0</v>
      </c>
      <c r="S69" s="42">
        <f t="shared" si="99"/>
        <v>0</v>
      </c>
      <c r="T69" s="42">
        <f t="shared" si="99"/>
        <v>0</v>
      </c>
      <c r="U69" s="42">
        <f t="shared" si="99"/>
        <v>0</v>
      </c>
      <c r="V69" s="42">
        <f t="shared" si="99"/>
        <v>0</v>
      </c>
      <c r="W69" s="42">
        <f t="shared" si="99"/>
        <v>0</v>
      </c>
      <c r="X69" s="42">
        <f t="shared" si="99"/>
        <v>0</v>
      </c>
      <c r="Y69" s="42">
        <f t="shared" si="99"/>
        <v>0</v>
      </c>
      <c r="Z69" s="42">
        <f t="shared" si="99"/>
        <v>0</v>
      </c>
      <c r="AA69" s="42">
        <f t="shared" si="99"/>
        <v>0</v>
      </c>
      <c r="AB69" s="42">
        <f t="shared" si="99"/>
        <v>0</v>
      </c>
      <c r="AC69" s="42">
        <f t="shared" si="99"/>
        <v>0</v>
      </c>
      <c r="AD69" s="42">
        <f t="shared" si="99"/>
        <v>0</v>
      </c>
      <c r="AE69" s="42">
        <f t="shared" si="99"/>
        <v>0</v>
      </c>
      <c r="AF69" s="42">
        <f t="shared" si="99"/>
        <v>0</v>
      </c>
      <c r="AG69" s="42">
        <f t="shared" si="99"/>
        <v>0</v>
      </c>
    </row>
    <row r="70" spans="2:33" x14ac:dyDescent="0.2">
      <c r="B70" s="35" t="s">
        <v>323</v>
      </c>
      <c r="C70" s="42">
        <f t="shared" si="100"/>
        <v>0</v>
      </c>
      <c r="D70" s="42">
        <f t="shared" si="101"/>
        <v>0</v>
      </c>
      <c r="E70" s="42">
        <f t="shared" si="99"/>
        <v>0</v>
      </c>
      <c r="F70" s="42">
        <f t="shared" si="99"/>
        <v>0</v>
      </c>
      <c r="G70" s="42">
        <f t="shared" si="99"/>
        <v>0</v>
      </c>
      <c r="H70" s="42">
        <f t="shared" si="99"/>
        <v>0</v>
      </c>
      <c r="I70" s="42">
        <f t="shared" si="99"/>
        <v>0</v>
      </c>
      <c r="J70" s="42">
        <f t="shared" si="99"/>
        <v>0</v>
      </c>
      <c r="K70" s="42">
        <f t="shared" si="99"/>
        <v>0</v>
      </c>
      <c r="L70" s="42">
        <f t="shared" si="99"/>
        <v>0</v>
      </c>
      <c r="M70" s="42">
        <f t="shared" si="99"/>
        <v>0</v>
      </c>
      <c r="N70" s="42">
        <f t="shared" si="99"/>
        <v>0</v>
      </c>
      <c r="O70" s="42">
        <f t="shared" si="99"/>
        <v>0</v>
      </c>
      <c r="P70" s="42">
        <f t="shared" si="99"/>
        <v>0</v>
      </c>
      <c r="Q70" s="42">
        <f t="shared" si="99"/>
        <v>0</v>
      </c>
      <c r="R70" s="42">
        <f t="shared" si="99"/>
        <v>0</v>
      </c>
      <c r="S70" s="42">
        <f t="shared" si="99"/>
        <v>0</v>
      </c>
      <c r="T70" s="42">
        <f t="shared" si="99"/>
        <v>0</v>
      </c>
      <c r="U70" s="42">
        <f t="shared" si="99"/>
        <v>0</v>
      </c>
      <c r="V70" s="42">
        <f t="shared" si="99"/>
        <v>0</v>
      </c>
      <c r="W70" s="42">
        <f t="shared" si="99"/>
        <v>0</v>
      </c>
      <c r="X70" s="42">
        <f t="shared" si="99"/>
        <v>0</v>
      </c>
      <c r="Y70" s="42">
        <f t="shared" si="99"/>
        <v>0</v>
      </c>
      <c r="Z70" s="42">
        <f t="shared" si="99"/>
        <v>0</v>
      </c>
      <c r="AA70" s="42">
        <f t="shared" si="99"/>
        <v>0</v>
      </c>
      <c r="AB70" s="42">
        <f t="shared" si="99"/>
        <v>0</v>
      </c>
      <c r="AC70" s="42">
        <f t="shared" si="99"/>
        <v>0</v>
      </c>
      <c r="AD70" s="42">
        <f t="shared" si="99"/>
        <v>0</v>
      </c>
      <c r="AE70" s="42">
        <f t="shared" si="99"/>
        <v>0</v>
      </c>
      <c r="AF70" s="42">
        <f t="shared" si="99"/>
        <v>0</v>
      </c>
      <c r="AG70" s="42">
        <f t="shared" si="99"/>
        <v>0</v>
      </c>
    </row>
    <row r="71" spans="2:33" x14ac:dyDescent="0.2">
      <c r="B71" s="35" t="s">
        <v>320</v>
      </c>
      <c r="C71" s="42">
        <f t="shared" si="100"/>
        <v>0</v>
      </c>
      <c r="D71" s="42">
        <f t="shared" si="101"/>
        <v>0</v>
      </c>
      <c r="E71" s="42">
        <f t="shared" si="99"/>
        <v>0</v>
      </c>
      <c r="F71" s="42">
        <f t="shared" si="99"/>
        <v>0</v>
      </c>
      <c r="G71" s="42">
        <f t="shared" si="99"/>
        <v>0</v>
      </c>
      <c r="H71" s="42">
        <f t="shared" si="99"/>
        <v>0</v>
      </c>
      <c r="I71" s="42">
        <f t="shared" si="99"/>
        <v>0</v>
      </c>
      <c r="J71" s="42">
        <f t="shared" si="99"/>
        <v>0</v>
      </c>
      <c r="K71" s="42">
        <f t="shared" si="99"/>
        <v>0</v>
      </c>
      <c r="L71" s="42">
        <f t="shared" si="99"/>
        <v>0</v>
      </c>
      <c r="M71" s="42">
        <f t="shared" si="99"/>
        <v>0</v>
      </c>
      <c r="N71" s="42">
        <f t="shared" si="99"/>
        <v>0</v>
      </c>
      <c r="O71" s="42">
        <f t="shared" si="99"/>
        <v>0</v>
      </c>
      <c r="P71" s="42">
        <f t="shared" si="99"/>
        <v>0</v>
      </c>
      <c r="Q71" s="42">
        <f t="shared" si="99"/>
        <v>0</v>
      </c>
      <c r="R71" s="42">
        <f t="shared" si="99"/>
        <v>0</v>
      </c>
      <c r="S71" s="42">
        <f t="shared" si="99"/>
        <v>0</v>
      </c>
      <c r="T71" s="42">
        <f t="shared" si="99"/>
        <v>0</v>
      </c>
      <c r="U71" s="42">
        <f t="shared" si="99"/>
        <v>0</v>
      </c>
      <c r="V71" s="42">
        <f t="shared" si="99"/>
        <v>0</v>
      </c>
      <c r="W71" s="42">
        <f t="shared" si="99"/>
        <v>0</v>
      </c>
      <c r="X71" s="42">
        <f t="shared" si="99"/>
        <v>0</v>
      </c>
      <c r="Y71" s="42">
        <f t="shared" si="99"/>
        <v>0</v>
      </c>
      <c r="Z71" s="42">
        <f t="shared" si="99"/>
        <v>0</v>
      </c>
      <c r="AA71" s="42">
        <f t="shared" si="99"/>
        <v>0</v>
      </c>
      <c r="AB71" s="42">
        <f t="shared" si="99"/>
        <v>0</v>
      </c>
      <c r="AC71" s="42">
        <f t="shared" si="99"/>
        <v>0</v>
      </c>
      <c r="AD71" s="42">
        <f t="shared" si="99"/>
        <v>0</v>
      </c>
      <c r="AE71" s="42">
        <f t="shared" si="99"/>
        <v>0</v>
      </c>
      <c r="AF71" s="42">
        <f t="shared" si="99"/>
        <v>0</v>
      </c>
      <c r="AG71" s="42">
        <f t="shared" si="99"/>
        <v>0</v>
      </c>
    </row>
    <row r="72" spans="2:33" x14ac:dyDescent="0.2">
      <c r="B72" s="35" t="s">
        <v>204</v>
      </c>
      <c r="C72" s="42">
        <f t="shared" si="100"/>
        <v>0</v>
      </c>
      <c r="D72" s="42">
        <f t="shared" si="101"/>
        <v>0</v>
      </c>
      <c r="E72" s="42">
        <f t="shared" si="99"/>
        <v>0</v>
      </c>
      <c r="F72" s="42">
        <f t="shared" si="99"/>
        <v>0</v>
      </c>
      <c r="G72" s="42">
        <f t="shared" si="99"/>
        <v>0</v>
      </c>
      <c r="H72" s="42">
        <f t="shared" si="99"/>
        <v>0</v>
      </c>
      <c r="I72" s="42">
        <f t="shared" si="99"/>
        <v>0</v>
      </c>
      <c r="J72" s="42">
        <f t="shared" si="99"/>
        <v>0</v>
      </c>
      <c r="K72" s="42">
        <f t="shared" si="99"/>
        <v>0</v>
      </c>
      <c r="L72" s="42">
        <f t="shared" si="99"/>
        <v>0</v>
      </c>
      <c r="M72" s="42">
        <f t="shared" si="99"/>
        <v>0</v>
      </c>
      <c r="N72" s="42">
        <f t="shared" si="99"/>
        <v>0</v>
      </c>
      <c r="O72" s="42">
        <f t="shared" si="99"/>
        <v>0</v>
      </c>
      <c r="P72" s="42">
        <f t="shared" si="99"/>
        <v>0</v>
      </c>
      <c r="Q72" s="42">
        <f t="shared" si="99"/>
        <v>0</v>
      </c>
      <c r="R72" s="42">
        <f t="shared" si="99"/>
        <v>0</v>
      </c>
      <c r="S72" s="42">
        <f t="shared" si="99"/>
        <v>0</v>
      </c>
      <c r="T72" s="42">
        <f t="shared" si="99"/>
        <v>0</v>
      </c>
      <c r="U72" s="42">
        <f t="shared" si="99"/>
        <v>0</v>
      </c>
      <c r="V72" s="42">
        <f t="shared" si="99"/>
        <v>0</v>
      </c>
      <c r="W72" s="42">
        <f t="shared" si="99"/>
        <v>0</v>
      </c>
      <c r="X72" s="42">
        <f t="shared" si="99"/>
        <v>0</v>
      </c>
      <c r="Y72" s="42">
        <f t="shared" si="99"/>
        <v>0</v>
      </c>
      <c r="Z72" s="42">
        <f t="shared" si="99"/>
        <v>0</v>
      </c>
      <c r="AA72" s="42">
        <f t="shared" si="99"/>
        <v>0</v>
      </c>
      <c r="AB72" s="42">
        <f t="shared" si="99"/>
        <v>0</v>
      </c>
      <c r="AC72" s="42">
        <f t="shared" si="99"/>
        <v>0</v>
      </c>
      <c r="AD72" s="42">
        <f t="shared" si="99"/>
        <v>0</v>
      </c>
      <c r="AE72" s="42">
        <f t="shared" si="99"/>
        <v>0</v>
      </c>
      <c r="AF72" s="42">
        <f t="shared" si="99"/>
        <v>0</v>
      </c>
      <c r="AG72" s="42">
        <f t="shared" si="99"/>
        <v>0</v>
      </c>
    </row>
    <row r="73" spans="2:33" x14ac:dyDescent="0.2">
      <c r="B73" s="35" t="s">
        <v>321</v>
      </c>
      <c r="C73" s="42">
        <f t="shared" si="100"/>
        <v>0</v>
      </c>
      <c r="D73" s="42">
        <f t="shared" si="101"/>
        <v>0</v>
      </c>
      <c r="E73" s="42">
        <f t="shared" si="99"/>
        <v>0</v>
      </c>
      <c r="F73" s="42">
        <f t="shared" si="99"/>
        <v>0</v>
      </c>
      <c r="G73" s="42">
        <f t="shared" si="99"/>
        <v>0</v>
      </c>
      <c r="H73" s="42">
        <f t="shared" si="99"/>
        <v>0</v>
      </c>
      <c r="I73" s="42">
        <f t="shared" si="99"/>
        <v>0</v>
      </c>
      <c r="J73" s="42">
        <f t="shared" si="99"/>
        <v>0</v>
      </c>
      <c r="K73" s="42">
        <f t="shared" si="99"/>
        <v>0</v>
      </c>
      <c r="L73" s="42">
        <f t="shared" si="99"/>
        <v>0</v>
      </c>
      <c r="M73" s="42">
        <f t="shared" si="99"/>
        <v>0</v>
      </c>
      <c r="N73" s="42">
        <f t="shared" si="99"/>
        <v>0</v>
      </c>
      <c r="O73" s="42">
        <f t="shared" si="99"/>
        <v>0</v>
      </c>
      <c r="P73" s="42">
        <f t="shared" si="99"/>
        <v>0</v>
      </c>
      <c r="Q73" s="42">
        <f t="shared" si="99"/>
        <v>0</v>
      </c>
      <c r="R73" s="42">
        <f t="shared" si="99"/>
        <v>0</v>
      </c>
      <c r="S73" s="42">
        <f t="shared" si="99"/>
        <v>0</v>
      </c>
      <c r="T73" s="42">
        <f t="shared" si="99"/>
        <v>0</v>
      </c>
      <c r="U73" s="42">
        <f t="shared" si="99"/>
        <v>0</v>
      </c>
      <c r="V73" s="42">
        <f t="shared" si="99"/>
        <v>0</v>
      </c>
      <c r="W73" s="42">
        <f t="shared" si="99"/>
        <v>0</v>
      </c>
      <c r="X73" s="42">
        <f t="shared" si="99"/>
        <v>0</v>
      </c>
      <c r="Y73" s="42">
        <f t="shared" si="99"/>
        <v>0</v>
      </c>
      <c r="Z73" s="42">
        <f t="shared" si="99"/>
        <v>0</v>
      </c>
      <c r="AA73" s="42">
        <f t="shared" si="99"/>
        <v>0</v>
      </c>
      <c r="AB73" s="42">
        <f t="shared" si="99"/>
        <v>0</v>
      </c>
      <c r="AC73" s="42">
        <f t="shared" si="99"/>
        <v>0</v>
      </c>
      <c r="AD73" s="42">
        <f t="shared" si="99"/>
        <v>0</v>
      </c>
      <c r="AE73" s="42">
        <f t="shared" si="99"/>
        <v>0</v>
      </c>
      <c r="AF73" s="42">
        <f t="shared" si="99"/>
        <v>0</v>
      </c>
      <c r="AG73" s="42">
        <f t="shared" si="99"/>
        <v>0</v>
      </c>
    </row>
    <row r="74" spans="2:33" x14ac:dyDescent="0.2">
      <c r="B74" s="230" t="s">
        <v>78</v>
      </c>
      <c r="C74" s="231">
        <f t="shared" si="100"/>
        <v>0</v>
      </c>
      <c r="D74" s="232">
        <f>SUM(D67:D73)</f>
        <v>0</v>
      </c>
      <c r="E74" s="231">
        <f t="shared" ref="E74:AG74" si="102">SUM(E67:E73)</f>
        <v>0</v>
      </c>
      <c r="F74" s="231">
        <f t="shared" si="102"/>
        <v>0</v>
      </c>
      <c r="G74" s="231">
        <f t="shared" si="102"/>
        <v>0</v>
      </c>
      <c r="H74" s="231">
        <f t="shared" si="102"/>
        <v>0</v>
      </c>
      <c r="I74" s="231">
        <f t="shared" si="102"/>
        <v>0</v>
      </c>
      <c r="J74" s="231">
        <f t="shared" si="102"/>
        <v>0</v>
      </c>
      <c r="K74" s="231">
        <f t="shared" si="102"/>
        <v>0</v>
      </c>
      <c r="L74" s="231">
        <f t="shared" si="102"/>
        <v>0</v>
      </c>
      <c r="M74" s="231">
        <f t="shared" si="102"/>
        <v>0</v>
      </c>
      <c r="N74" s="231">
        <f t="shared" si="102"/>
        <v>0</v>
      </c>
      <c r="O74" s="231">
        <f t="shared" si="102"/>
        <v>0</v>
      </c>
      <c r="P74" s="231">
        <f t="shared" si="102"/>
        <v>0</v>
      </c>
      <c r="Q74" s="231">
        <f t="shared" si="102"/>
        <v>0</v>
      </c>
      <c r="R74" s="231">
        <f t="shared" si="102"/>
        <v>0</v>
      </c>
      <c r="S74" s="231">
        <f t="shared" si="102"/>
        <v>0</v>
      </c>
      <c r="T74" s="231">
        <f t="shared" si="102"/>
        <v>0</v>
      </c>
      <c r="U74" s="231">
        <f t="shared" si="102"/>
        <v>0</v>
      </c>
      <c r="V74" s="231">
        <f t="shared" si="102"/>
        <v>0</v>
      </c>
      <c r="W74" s="231">
        <f t="shared" si="102"/>
        <v>0</v>
      </c>
      <c r="X74" s="231">
        <f t="shared" si="102"/>
        <v>0</v>
      </c>
      <c r="Y74" s="231">
        <f t="shared" si="102"/>
        <v>0</v>
      </c>
      <c r="Z74" s="231">
        <f t="shared" si="102"/>
        <v>0</v>
      </c>
      <c r="AA74" s="231">
        <f t="shared" si="102"/>
        <v>0</v>
      </c>
      <c r="AB74" s="231">
        <f t="shared" si="102"/>
        <v>0</v>
      </c>
      <c r="AC74" s="231">
        <f t="shared" si="102"/>
        <v>0</v>
      </c>
      <c r="AD74" s="231">
        <f t="shared" si="102"/>
        <v>0</v>
      </c>
      <c r="AE74" s="231">
        <f t="shared" si="102"/>
        <v>0</v>
      </c>
      <c r="AF74" s="231">
        <f t="shared" si="102"/>
        <v>0</v>
      </c>
      <c r="AG74" s="231">
        <f t="shared" si="102"/>
        <v>0</v>
      </c>
    </row>
    <row r="77" spans="2:33" x14ac:dyDescent="0.2">
      <c r="B77" s="159"/>
      <c r="C77" s="35"/>
      <c r="D77" s="35" t="s">
        <v>10</v>
      </c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</row>
    <row r="78" spans="2:33" x14ac:dyDescent="0.2">
      <c r="B78" s="379" t="s">
        <v>567</v>
      </c>
      <c r="C78" s="36"/>
      <c r="D78" s="35">
        <v>1</v>
      </c>
      <c r="E78" s="35">
        <v>2</v>
      </c>
      <c r="F78" s="35">
        <v>3</v>
      </c>
      <c r="G78" s="35">
        <v>4</v>
      </c>
      <c r="H78" s="35">
        <v>5</v>
      </c>
      <c r="I78" s="35">
        <v>6</v>
      </c>
      <c r="J78" s="35">
        <v>7</v>
      </c>
      <c r="K78" s="35">
        <v>8</v>
      </c>
      <c r="L78" s="35">
        <v>9</v>
      </c>
      <c r="M78" s="35">
        <v>10</v>
      </c>
      <c r="N78" s="35">
        <v>11</v>
      </c>
      <c r="O78" s="35">
        <v>12</v>
      </c>
      <c r="P78" s="35">
        <v>13</v>
      </c>
      <c r="Q78" s="35">
        <v>14</v>
      </c>
      <c r="R78" s="35">
        <v>15</v>
      </c>
      <c r="S78" s="35">
        <v>16</v>
      </c>
      <c r="T78" s="35">
        <v>17</v>
      </c>
      <c r="U78" s="35">
        <v>18</v>
      </c>
      <c r="V78" s="35">
        <v>19</v>
      </c>
      <c r="W78" s="35">
        <v>20</v>
      </c>
      <c r="X78" s="35">
        <v>21</v>
      </c>
      <c r="Y78" s="35">
        <v>22</v>
      </c>
      <c r="Z78" s="35">
        <v>23</v>
      </c>
      <c r="AA78" s="35">
        <v>24</v>
      </c>
      <c r="AB78" s="35">
        <v>25</v>
      </c>
      <c r="AC78" s="35">
        <v>26</v>
      </c>
      <c r="AD78" s="35">
        <v>27</v>
      </c>
      <c r="AE78" s="35">
        <v>28</v>
      </c>
      <c r="AF78" s="35">
        <v>29</v>
      </c>
      <c r="AG78" s="35">
        <v>30</v>
      </c>
    </row>
    <row r="79" spans="2:33" x14ac:dyDescent="0.2">
      <c r="B79" s="380"/>
      <c r="C79" s="38" t="s">
        <v>9</v>
      </c>
      <c r="D79" s="39">
        <f t="shared" ref="D79:AG79" si="103">D4</f>
        <v>2024</v>
      </c>
      <c r="E79" s="39">
        <f t="shared" si="103"/>
        <v>2025</v>
      </c>
      <c r="F79" s="39">
        <f t="shared" si="103"/>
        <v>2026</v>
      </c>
      <c r="G79" s="39">
        <f t="shared" si="103"/>
        <v>2027</v>
      </c>
      <c r="H79" s="39">
        <f t="shared" si="103"/>
        <v>2028</v>
      </c>
      <c r="I79" s="39">
        <f t="shared" si="103"/>
        <v>2029</v>
      </c>
      <c r="J79" s="39">
        <f t="shared" si="103"/>
        <v>2030</v>
      </c>
      <c r="K79" s="39">
        <f t="shared" si="103"/>
        <v>2031</v>
      </c>
      <c r="L79" s="39">
        <f t="shared" si="103"/>
        <v>2032</v>
      </c>
      <c r="M79" s="39">
        <f t="shared" si="103"/>
        <v>2033</v>
      </c>
      <c r="N79" s="39">
        <f t="shared" si="103"/>
        <v>2034</v>
      </c>
      <c r="O79" s="39">
        <f t="shared" si="103"/>
        <v>2035</v>
      </c>
      <c r="P79" s="39">
        <f t="shared" si="103"/>
        <v>2036</v>
      </c>
      <c r="Q79" s="39">
        <f t="shared" si="103"/>
        <v>2037</v>
      </c>
      <c r="R79" s="39">
        <f t="shared" si="103"/>
        <v>2038</v>
      </c>
      <c r="S79" s="39">
        <f t="shared" si="103"/>
        <v>2039</v>
      </c>
      <c r="T79" s="39">
        <f t="shared" si="103"/>
        <v>2040</v>
      </c>
      <c r="U79" s="39">
        <f t="shared" si="103"/>
        <v>2041</v>
      </c>
      <c r="V79" s="39">
        <f t="shared" si="103"/>
        <v>2042</v>
      </c>
      <c r="W79" s="39">
        <f t="shared" si="103"/>
        <v>2043</v>
      </c>
      <c r="X79" s="39">
        <f t="shared" si="103"/>
        <v>2044</v>
      </c>
      <c r="Y79" s="39">
        <f t="shared" si="103"/>
        <v>2045</v>
      </c>
      <c r="Z79" s="39">
        <f t="shared" si="103"/>
        <v>2046</v>
      </c>
      <c r="AA79" s="39">
        <f t="shared" si="103"/>
        <v>2047</v>
      </c>
      <c r="AB79" s="39">
        <f t="shared" si="103"/>
        <v>2048</v>
      </c>
      <c r="AC79" s="39">
        <f t="shared" si="103"/>
        <v>2049</v>
      </c>
      <c r="AD79" s="39">
        <f t="shared" si="103"/>
        <v>2050</v>
      </c>
      <c r="AE79" s="39">
        <f t="shared" si="103"/>
        <v>2051</v>
      </c>
      <c r="AF79" s="39">
        <f t="shared" si="103"/>
        <v>2052</v>
      </c>
      <c r="AG79" s="39">
        <f t="shared" si="103"/>
        <v>2053</v>
      </c>
    </row>
    <row r="80" spans="2:33" x14ac:dyDescent="0.2">
      <c r="B80" s="35" t="s">
        <v>324</v>
      </c>
      <c r="C80" s="42">
        <f>SUM(D80:AG80)</f>
        <v>0</v>
      </c>
      <c r="D80" s="42">
        <f>D67*Parametre!C177</f>
        <v>0</v>
      </c>
      <c r="E80" s="42">
        <f>E67*Parametre!D177</f>
        <v>0</v>
      </c>
      <c r="F80" s="42">
        <f>F67*Parametre!E177</f>
        <v>0</v>
      </c>
      <c r="G80" s="42">
        <f>G67*Parametre!F177</f>
        <v>0</v>
      </c>
      <c r="H80" s="42">
        <f>H67*Parametre!G177</f>
        <v>0</v>
      </c>
      <c r="I80" s="42">
        <f>I67*Parametre!H177</f>
        <v>0</v>
      </c>
      <c r="J80" s="42">
        <f>J67*Parametre!I177</f>
        <v>0</v>
      </c>
      <c r="K80" s="42">
        <f>K67*Parametre!J177</f>
        <v>0</v>
      </c>
      <c r="L80" s="42">
        <f>L67*Parametre!K177</f>
        <v>0</v>
      </c>
      <c r="M80" s="42">
        <f>M67*Parametre!L177</f>
        <v>0</v>
      </c>
      <c r="N80" s="42">
        <f>N67*Parametre!M177</f>
        <v>0</v>
      </c>
      <c r="O80" s="42">
        <f>O67*Parametre!N177</f>
        <v>0</v>
      </c>
      <c r="P80" s="42">
        <f>P67*Parametre!O177</f>
        <v>0</v>
      </c>
      <c r="Q80" s="42">
        <f>Q67*Parametre!P177</f>
        <v>0</v>
      </c>
      <c r="R80" s="42">
        <f>R67*Parametre!Q177</f>
        <v>0</v>
      </c>
      <c r="S80" s="42">
        <f>S67*Parametre!R177</f>
        <v>0</v>
      </c>
      <c r="T80" s="42">
        <f>T67*Parametre!S177</f>
        <v>0</v>
      </c>
      <c r="U80" s="42">
        <f>U67*Parametre!T177</f>
        <v>0</v>
      </c>
      <c r="V80" s="42">
        <f>V67*Parametre!U177</f>
        <v>0</v>
      </c>
      <c r="W80" s="42">
        <f>W67*Parametre!V177</f>
        <v>0</v>
      </c>
      <c r="X80" s="42">
        <f>X67*Parametre!W177</f>
        <v>0</v>
      </c>
      <c r="Y80" s="42">
        <f>Y67*Parametre!X177</f>
        <v>0</v>
      </c>
      <c r="Z80" s="42">
        <f>Z67*Parametre!Y177</f>
        <v>0</v>
      </c>
      <c r="AA80" s="42">
        <f>AA67*Parametre!Z177</f>
        <v>0</v>
      </c>
      <c r="AB80" s="42">
        <f>AB67*Parametre!AA177</f>
        <v>0</v>
      </c>
      <c r="AC80" s="42">
        <f>AC67*Parametre!AB177</f>
        <v>0</v>
      </c>
      <c r="AD80" s="42">
        <f>AD67*Parametre!AC177</f>
        <v>0</v>
      </c>
      <c r="AE80" s="42">
        <f>AE67*Parametre!AD177</f>
        <v>0</v>
      </c>
      <c r="AF80" s="42">
        <f>AF67*Parametre!AE177</f>
        <v>0</v>
      </c>
      <c r="AG80" s="42">
        <f>AG67*Parametre!AF177</f>
        <v>0</v>
      </c>
    </row>
    <row r="81" spans="2:33" x14ac:dyDescent="0.2">
      <c r="B81" s="35" t="s">
        <v>322</v>
      </c>
      <c r="C81" s="42">
        <f t="shared" ref="C81:C86" si="104">SUM(D81:AG81)</f>
        <v>0</v>
      </c>
      <c r="D81" s="42">
        <f>D68*Parametre!C178</f>
        <v>0</v>
      </c>
      <c r="E81" s="42">
        <f>E68*Parametre!D178</f>
        <v>0</v>
      </c>
      <c r="F81" s="42">
        <f>F68*Parametre!E178</f>
        <v>0</v>
      </c>
      <c r="G81" s="42">
        <f>G68*Parametre!F178</f>
        <v>0</v>
      </c>
      <c r="H81" s="42">
        <f>H68*Parametre!G178</f>
        <v>0</v>
      </c>
      <c r="I81" s="42">
        <f>I68*Parametre!H178</f>
        <v>0</v>
      </c>
      <c r="J81" s="42">
        <f>J68*Parametre!I178</f>
        <v>0</v>
      </c>
      <c r="K81" s="42">
        <f>K68*Parametre!J178</f>
        <v>0</v>
      </c>
      <c r="L81" s="42">
        <f>L68*Parametre!K178</f>
        <v>0</v>
      </c>
      <c r="M81" s="42">
        <f>M68*Parametre!L178</f>
        <v>0</v>
      </c>
      <c r="N81" s="42">
        <f>N68*Parametre!M178</f>
        <v>0</v>
      </c>
      <c r="O81" s="42">
        <f>O68*Parametre!N178</f>
        <v>0</v>
      </c>
      <c r="P81" s="42">
        <f>P68*Parametre!O178</f>
        <v>0</v>
      </c>
      <c r="Q81" s="42">
        <f>Q68*Parametre!P178</f>
        <v>0</v>
      </c>
      <c r="R81" s="42">
        <f>R68*Parametre!Q178</f>
        <v>0</v>
      </c>
      <c r="S81" s="42">
        <f>S68*Parametre!R178</f>
        <v>0</v>
      </c>
      <c r="T81" s="42">
        <f>T68*Parametre!S178</f>
        <v>0</v>
      </c>
      <c r="U81" s="42">
        <f>U68*Parametre!T178</f>
        <v>0</v>
      </c>
      <c r="V81" s="42">
        <f>V68*Parametre!U178</f>
        <v>0</v>
      </c>
      <c r="W81" s="42">
        <f>W68*Parametre!V178</f>
        <v>0</v>
      </c>
      <c r="X81" s="42">
        <f>X68*Parametre!W178</f>
        <v>0</v>
      </c>
      <c r="Y81" s="42">
        <f>Y68*Parametre!X178</f>
        <v>0</v>
      </c>
      <c r="Z81" s="42">
        <f>Z68*Parametre!Y178</f>
        <v>0</v>
      </c>
      <c r="AA81" s="42">
        <f>AA68*Parametre!Z178</f>
        <v>0</v>
      </c>
      <c r="AB81" s="42">
        <f>AB68*Parametre!AA178</f>
        <v>0</v>
      </c>
      <c r="AC81" s="42">
        <f>AC68*Parametre!AB178</f>
        <v>0</v>
      </c>
      <c r="AD81" s="42">
        <f>AD68*Parametre!AC178</f>
        <v>0</v>
      </c>
      <c r="AE81" s="42">
        <f>AE68*Parametre!AD178</f>
        <v>0</v>
      </c>
      <c r="AF81" s="42">
        <f>AF68*Parametre!AE178</f>
        <v>0</v>
      </c>
      <c r="AG81" s="42">
        <f>AG68*Parametre!AF178</f>
        <v>0</v>
      </c>
    </row>
    <row r="82" spans="2:33" x14ac:dyDescent="0.2">
      <c r="B82" s="35" t="s">
        <v>325</v>
      </c>
      <c r="C82" s="42">
        <f t="shared" si="104"/>
        <v>0</v>
      </c>
      <c r="D82" s="42">
        <f>D69*Parametre!C179</f>
        <v>0</v>
      </c>
      <c r="E82" s="42">
        <f>E69*Parametre!D179</f>
        <v>0</v>
      </c>
      <c r="F82" s="42">
        <f>F69*Parametre!E179</f>
        <v>0</v>
      </c>
      <c r="G82" s="42">
        <f>G69*Parametre!F179</f>
        <v>0</v>
      </c>
      <c r="H82" s="42">
        <f>H69*Parametre!G179</f>
        <v>0</v>
      </c>
      <c r="I82" s="42">
        <f>I69*Parametre!H179</f>
        <v>0</v>
      </c>
      <c r="J82" s="42">
        <f>J69*Parametre!I179</f>
        <v>0</v>
      </c>
      <c r="K82" s="42">
        <f>K69*Parametre!J179</f>
        <v>0</v>
      </c>
      <c r="L82" s="42">
        <f>L69*Parametre!K179</f>
        <v>0</v>
      </c>
      <c r="M82" s="42">
        <f>M69*Parametre!L179</f>
        <v>0</v>
      </c>
      <c r="N82" s="42">
        <f>N69*Parametre!M179</f>
        <v>0</v>
      </c>
      <c r="O82" s="42">
        <f>O69*Parametre!N179</f>
        <v>0</v>
      </c>
      <c r="P82" s="42">
        <f>P69*Parametre!O179</f>
        <v>0</v>
      </c>
      <c r="Q82" s="42">
        <f>Q69*Parametre!P179</f>
        <v>0</v>
      </c>
      <c r="R82" s="42">
        <f>R69*Parametre!Q179</f>
        <v>0</v>
      </c>
      <c r="S82" s="42">
        <f>S69*Parametre!R179</f>
        <v>0</v>
      </c>
      <c r="T82" s="42">
        <f>T69*Parametre!S179</f>
        <v>0</v>
      </c>
      <c r="U82" s="42">
        <f>U69*Parametre!T179</f>
        <v>0</v>
      </c>
      <c r="V82" s="42">
        <f>V69*Parametre!U179</f>
        <v>0</v>
      </c>
      <c r="W82" s="42">
        <f>W69*Parametre!V179</f>
        <v>0</v>
      </c>
      <c r="X82" s="42">
        <f>X69*Parametre!W179</f>
        <v>0</v>
      </c>
      <c r="Y82" s="42">
        <f>Y69*Parametre!X179</f>
        <v>0</v>
      </c>
      <c r="Z82" s="42">
        <f>Z69*Parametre!Y179</f>
        <v>0</v>
      </c>
      <c r="AA82" s="42">
        <f>AA69*Parametre!Z179</f>
        <v>0</v>
      </c>
      <c r="AB82" s="42">
        <f>AB69*Parametre!AA179</f>
        <v>0</v>
      </c>
      <c r="AC82" s="42">
        <f>AC69*Parametre!AB179</f>
        <v>0</v>
      </c>
      <c r="AD82" s="42">
        <f>AD69*Parametre!AC179</f>
        <v>0</v>
      </c>
      <c r="AE82" s="42">
        <f>AE69*Parametre!AD179</f>
        <v>0</v>
      </c>
      <c r="AF82" s="42">
        <f>AF69*Parametre!AE179</f>
        <v>0</v>
      </c>
      <c r="AG82" s="42">
        <f>AG69*Parametre!AF179</f>
        <v>0</v>
      </c>
    </row>
    <row r="83" spans="2:33" x14ac:dyDescent="0.2">
      <c r="B83" s="35" t="s">
        <v>323</v>
      </c>
      <c r="C83" s="42">
        <f t="shared" si="104"/>
        <v>0</v>
      </c>
      <c r="D83" s="42">
        <f>D70*Parametre!C180</f>
        <v>0</v>
      </c>
      <c r="E83" s="42">
        <f>E70*Parametre!D180</f>
        <v>0</v>
      </c>
      <c r="F83" s="42">
        <f>F70*Parametre!E180</f>
        <v>0</v>
      </c>
      <c r="G83" s="42">
        <f>G70*Parametre!F180</f>
        <v>0</v>
      </c>
      <c r="H83" s="42">
        <f>H70*Parametre!G180</f>
        <v>0</v>
      </c>
      <c r="I83" s="42">
        <f>I70*Parametre!H180</f>
        <v>0</v>
      </c>
      <c r="J83" s="42">
        <f>J70*Parametre!I180</f>
        <v>0</v>
      </c>
      <c r="K83" s="42">
        <f>K70*Parametre!J180</f>
        <v>0</v>
      </c>
      <c r="L83" s="42">
        <f>L70*Parametre!K180</f>
        <v>0</v>
      </c>
      <c r="M83" s="42">
        <f>M70*Parametre!L180</f>
        <v>0</v>
      </c>
      <c r="N83" s="42">
        <f>N70*Parametre!M180</f>
        <v>0</v>
      </c>
      <c r="O83" s="42">
        <f>O70*Parametre!N180</f>
        <v>0</v>
      </c>
      <c r="P83" s="42">
        <f>P70*Parametre!O180</f>
        <v>0</v>
      </c>
      <c r="Q83" s="42">
        <f>Q70*Parametre!P180</f>
        <v>0</v>
      </c>
      <c r="R83" s="42">
        <f>R70*Parametre!Q180</f>
        <v>0</v>
      </c>
      <c r="S83" s="42">
        <f>S70*Parametre!R180</f>
        <v>0</v>
      </c>
      <c r="T83" s="42">
        <f>T70*Parametre!S180</f>
        <v>0</v>
      </c>
      <c r="U83" s="42">
        <f>U70*Parametre!T180</f>
        <v>0</v>
      </c>
      <c r="V83" s="42">
        <f>V70*Parametre!U180</f>
        <v>0</v>
      </c>
      <c r="W83" s="42">
        <f>W70*Parametre!V180</f>
        <v>0</v>
      </c>
      <c r="X83" s="42">
        <f>X70*Parametre!W180</f>
        <v>0</v>
      </c>
      <c r="Y83" s="42">
        <f>Y70*Parametre!X180</f>
        <v>0</v>
      </c>
      <c r="Z83" s="42">
        <f>Z70*Parametre!Y180</f>
        <v>0</v>
      </c>
      <c r="AA83" s="42">
        <f>AA70*Parametre!Z180</f>
        <v>0</v>
      </c>
      <c r="AB83" s="42">
        <f>AB70*Parametre!AA180</f>
        <v>0</v>
      </c>
      <c r="AC83" s="42">
        <f>AC70*Parametre!AB180</f>
        <v>0</v>
      </c>
      <c r="AD83" s="42">
        <f>AD70*Parametre!AC180</f>
        <v>0</v>
      </c>
      <c r="AE83" s="42">
        <f>AE70*Parametre!AD180</f>
        <v>0</v>
      </c>
      <c r="AF83" s="42">
        <f>AF70*Parametre!AE180</f>
        <v>0</v>
      </c>
      <c r="AG83" s="42">
        <f>AG70*Parametre!AF180</f>
        <v>0</v>
      </c>
    </row>
    <row r="84" spans="2:33" x14ac:dyDescent="0.2">
      <c r="B84" s="35" t="s">
        <v>320</v>
      </c>
      <c r="C84" s="42">
        <f t="shared" si="104"/>
        <v>0</v>
      </c>
      <c r="D84" s="42">
        <f>D71*Parametre!C181</f>
        <v>0</v>
      </c>
      <c r="E84" s="42">
        <f>E71*Parametre!D181</f>
        <v>0</v>
      </c>
      <c r="F84" s="42">
        <f>F71*Parametre!E181</f>
        <v>0</v>
      </c>
      <c r="G84" s="42">
        <f>G71*Parametre!F181</f>
        <v>0</v>
      </c>
      <c r="H84" s="42">
        <f>H71*Parametre!G181</f>
        <v>0</v>
      </c>
      <c r="I84" s="42">
        <f>I71*Parametre!H181</f>
        <v>0</v>
      </c>
      <c r="J84" s="42">
        <f>J71*Parametre!I181</f>
        <v>0</v>
      </c>
      <c r="K84" s="42">
        <f>K71*Parametre!J181</f>
        <v>0</v>
      </c>
      <c r="L84" s="42">
        <f>L71*Parametre!K181</f>
        <v>0</v>
      </c>
      <c r="M84" s="42">
        <f>M71*Parametre!L181</f>
        <v>0</v>
      </c>
      <c r="N84" s="42">
        <f>N71*Parametre!M181</f>
        <v>0</v>
      </c>
      <c r="O84" s="42">
        <f>O71*Parametre!N181</f>
        <v>0</v>
      </c>
      <c r="P84" s="42">
        <f>P71*Parametre!O181</f>
        <v>0</v>
      </c>
      <c r="Q84" s="42">
        <f>Q71*Parametre!P181</f>
        <v>0</v>
      </c>
      <c r="R84" s="42">
        <f>R71*Parametre!Q181</f>
        <v>0</v>
      </c>
      <c r="S84" s="42">
        <f>S71*Parametre!R181</f>
        <v>0</v>
      </c>
      <c r="T84" s="42">
        <f>T71*Parametre!S181</f>
        <v>0</v>
      </c>
      <c r="U84" s="42">
        <f>U71*Parametre!T181</f>
        <v>0</v>
      </c>
      <c r="V84" s="42">
        <f>V71*Parametre!U181</f>
        <v>0</v>
      </c>
      <c r="W84" s="42">
        <f>W71*Parametre!V181</f>
        <v>0</v>
      </c>
      <c r="X84" s="42">
        <f>X71*Parametre!W181</f>
        <v>0</v>
      </c>
      <c r="Y84" s="42">
        <f>Y71*Parametre!X181</f>
        <v>0</v>
      </c>
      <c r="Z84" s="42">
        <f>Z71*Parametre!Y181</f>
        <v>0</v>
      </c>
      <c r="AA84" s="42">
        <f>AA71*Parametre!Z181</f>
        <v>0</v>
      </c>
      <c r="AB84" s="42">
        <f>AB71*Parametre!AA181</f>
        <v>0</v>
      </c>
      <c r="AC84" s="42">
        <f>AC71*Parametre!AB181</f>
        <v>0</v>
      </c>
      <c r="AD84" s="42">
        <f>AD71*Parametre!AC181</f>
        <v>0</v>
      </c>
      <c r="AE84" s="42">
        <f>AE71*Parametre!AD181</f>
        <v>0</v>
      </c>
      <c r="AF84" s="42">
        <f>AF71*Parametre!AE181</f>
        <v>0</v>
      </c>
      <c r="AG84" s="42">
        <f>AG71*Parametre!AF181</f>
        <v>0</v>
      </c>
    </row>
    <row r="85" spans="2:33" x14ac:dyDescent="0.2">
      <c r="B85" s="35" t="s">
        <v>204</v>
      </c>
      <c r="C85" s="42">
        <f t="shared" si="104"/>
        <v>0</v>
      </c>
      <c r="D85" s="42">
        <f>D72*Parametre!C182</f>
        <v>0</v>
      </c>
      <c r="E85" s="42">
        <f>E72*Parametre!D182</f>
        <v>0</v>
      </c>
      <c r="F85" s="42">
        <f>F72*Parametre!E182</f>
        <v>0</v>
      </c>
      <c r="G85" s="42">
        <f>G72*Parametre!F182</f>
        <v>0</v>
      </c>
      <c r="H85" s="42">
        <f>H72*Parametre!G182</f>
        <v>0</v>
      </c>
      <c r="I85" s="42">
        <f>I72*Parametre!H182</f>
        <v>0</v>
      </c>
      <c r="J85" s="42">
        <f>J72*Parametre!I182</f>
        <v>0</v>
      </c>
      <c r="K85" s="42">
        <f>K72*Parametre!J182</f>
        <v>0</v>
      </c>
      <c r="L85" s="42">
        <f>L72*Parametre!K182</f>
        <v>0</v>
      </c>
      <c r="M85" s="42">
        <f>M72*Parametre!L182</f>
        <v>0</v>
      </c>
      <c r="N85" s="42">
        <f>N72*Parametre!M182</f>
        <v>0</v>
      </c>
      <c r="O85" s="42">
        <f>O72*Parametre!N182</f>
        <v>0</v>
      </c>
      <c r="P85" s="42">
        <f>P72*Parametre!O182</f>
        <v>0</v>
      </c>
      <c r="Q85" s="42">
        <f>Q72*Parametre!P182</f>
        <v>0</v>
      </c>
      <c r="R85" s="42">
        <f>R72*Parametre!Q182</f>
        <v>0</v>
      </c>
      <c r="S85" s="42">
        <f>S72*Parametre!R182</f>
        <v>0</v>
      </c>
      <c r="T85" s="42">
        <f>T72*Parametre!S182</f>
        <v>0</v>
      </c>
      <c r="U85" s="42">
        <f>U72*Parametre!T182</f>
        <v>0</v>
      </c>
      <c r="V85" s="42">
        <f>V72*Parametre!U182</f>
        <v>0</v>
      </c>
      <c r="W85" s="42">
        <f>W72*Parametre!V182</f>
        <v>0</v>
      </c>
      <c r="X85" s="42">
        <f>X72*Parametre!W182</f>
        <v>0</v>
      </c>
      <c r="Y85" s="42">
        <f>Y72*Parametre!X182</f>
        <v>0</v>
      </c>
      <c r="Z85" s="42">
        <f>Z72*Parametre!Y182</f>
        <v>0</v>
      </c>
      <c r="AA85" s="42">
        <f>AA72*Parametre!Z182</f>
        <v>0</v>
      </c>
      <c r="AB85" s="42">
        <f>AB72*Parametre!AA182</f>
        <v>0</v>
      </c>
      <c r="AC85" s="42">
        <f>AC72*Parametre!AB182</f>
        <v>0</v>
      </c>
      <c r="AD85" s="42">
        <f>AD72*Parametre!AC182</f>
        <v>0</v>
      </c>
      <c r="AE85" s="42">
        <f>AE72*Parametre!AD182</f>
        <v>0</v>
      </c>
      <c r="AF85" s="42">
        <f>AF72*Parametre!AE182</f>
        <v>0</v>
      </c>
      <c r="AG85" s="42">
        <f>AG72*Parametre!AF182</f>
        <v>0</v>
      </c>
    </row>
    <row r="86" spans="2:33" x14ac:dyDescent="0.2">
      <c r="B86" s="35" t="s">
        <v>321</v>
      </c>
      <c r="C86" s="42">
        <f t="shared" si="104"/>
        <v>0</v>
      </c>
      <c r="D86" s="42">
        <f>D73*Parametre!C183</f>
        <v>0</v>
      </c>
      <c r="E86" s="42">
        <f>E73*Parametre!D183</f>
        <v>0</v>
      </c>
      <c r="F86" s="42">
        <f>F73*Parametre!E183</f>
        <v>0</v>
      </c>
      <c r="G86" s="42">
        <f>G73*Parametre!F183</f>
        <v>0</v>
      </c>
      <c r="H86" s="42">
        <f>H73*Parametre!G183</f>
        <v>0</v>
      </c>
      <c r="I86" s="42">
        <f>I73*Parametre!H183</f>
        <v>0</v>
      </c>
      <c r="J86" s="42">
        <f>J73*Parametre!I183</f>
        <v>0</v>
      </c>
      <c r="K86" s="42">
        <f>K73*Parametre!J183</f>
        <v>0</v>
      </c>
      <c r="L86" s="42">
        <f>L73*Parametre!K183</f>
        <v>0</v>
      </c>
      <c r="M86" s="42">
        <f>M73*Parametre!L183</f>
        <v>0</v>
      </c>
      <c r="N86" s="42">
        <f>N73*Parametre!M183</f>
        <v>0</v>
      </c>
      <c r="O86" s="42">
        <f>O73*Parametre!N183</f>
        <v>0</v>
      </c>
      <c r="P86" s="42">
        <f>P73*Parametre!O183</f>
        <v>0</v>
      </c>
      <c r="Q86" s="42">
        <f>Q73*Parametre!P183</f>
        <v>0</v>
      </c>
      <c r="R86" s="42">
        <f>R73*Parametre!Q183</f>
        <v>0</v>
      </c>
      <c r="S86" s="42">
        <f>S73*Parametre!R183</f>
        <v>0</v>
      </c>
      <c r="T86" s="42">
        <f>T73*Parametre!S183</f>
        <v>0</v>
      </c>
      <c r="U86" s="42">
        <f>U73*Parametre!T183</f>
        <v>0</v>
      </c>
      <c r="V86" s="42">
        <f>V73*Parametre!U183</f>
        <v>0</v>
      </c>
      <c r="W86" s="42">
        <f>W73*Parametre!V183</f>
        <v>0</v>
      </c>
      <c r="X86" s="42">
        <f>X73*Parametre!W183</f>
        <v>0</v>
      </c>
      <c r="Y86" s="42">
        <f>Y73*Parametre!X183</f>
        <v>0</v>
      </c>
      <c r="Z86" s="42">
        <f>Z73*Parametre!Y183</f>
        <v>0</v>
      </c>
      <c r="AA86" s="42">
        <f>AA73*Parametre!Z183</f>
        <v>0</v>
      </c>
      <c r="AB86" s="42">
        <f>AB73*Parametre!AA183</f>
        <v>0</v>
      </c>
      <c r="AC86" s="42">
        <f>AC73*Parametre!AB183</f>
        <v>0</v>
      </c>
      <c r="AD86" s="42">
        <f>AD73*Parametre!AC183</f>
        <v>0</v>
      </c>
      <c r="AE86" s="42">
        <f>AE73*Parametre!AD183</f>
        <v>0</v>
      </c>
      <c r="AF86" s="42">
        <f>AF73*Parametre!AE183</f>
        <v>0</v>
      </c>
      <c r="AG86" s="42">
        <f>AG73*Parametre!AF183</f>
        <v>0</v>
      </c>
    </row>
    <row r="87" spans="2:33" x14ac:dyDescent="0.2">
      <c r="B87" s="227" t="s">
        <v>78</v>
      </c>
      <c r="C87" s="228">
        <f>SUM(D87:AG87)</f>
        <v>0</v>
      </c>
      <c r="D87" s="229">
        <f>SUM(D80:D86)</f>
        <v>0</v>
      </c>
      <c r="E87" s="228">
        <f t="shared" ref="E87:AG87" si="105">SUM(E80:E86)</f>
        <v>0</v>
      </c>
      <c r="F87" s="228">
        <f t="shared" si="105"/>
        <v>0</v>
      </c>
      <c r="G87" s="228">
        <f t="shared" si="105"/>
        <v>0</v>
      </c>
      <c r="H87" s="228">
        <f t="shared" si="105"/>
        <v>0</v>
      </c>
      <c r="I87" s="228">
        <f t="shared" si="105"/>
        <v>0</v>
      </c>
      <c r="J87" s="228">
        <f t="shared" si="105"/>
        <v>0</v>
      </c>
      <c r="K87" s="228">
        <f t="shared" si="105"/>
        <v>0</v>
      </c>
      <c r="L87" s="228">
        <f t="shared" si="105"/>
        <v>0</v>
      </c>
      <c r="M87" s="228">
        <f t="shared" si="105"/>
        <v>0</v>
      </c>
      <c r="N87" s="228">
        <f t="shared" si="105"/>
        <v>0</v>
      </c>
      <c r="O87" s="228">
        <f t="shared" si="105"/>
        <v>0</v>
      </c>
      <c r="P87" s="228">
        <f t="shared" si="105"/>
        <v>0</v>
      </c>
      <c r="Q87" s="228">
        <f t="shared" si="105"/>
        <v>0</v>
      </c>
      <c r="R87" s="228">
        <f t="shared" si="105"/>
        <v>0</v>
      </c>
      <c r="S87" s="228">
        <f t="shared" si="105"/>
        <v>0</v>
      </c>
      <c r="T87" s="228">
        <f t="shared" si="105"/>
        <v>0</v>
      </c>
      <c r="U87" s="228">
        <f t="shared" si="105"/>
        <v>0</v>
      </c>
      <c r="V87" s="228">
        <f t="shared" si="105"/>
        <v>0</v>
      </c>
      <c r="W87" s="228">
        <f t="shared" si="105"/>
        <v>0</v>
      </c>
      <c r="X87" s="228">
        <f t="shared" si="105"/>
        <v>0</v>
      </c>
      <c r="Y87" s="228">
        <f t="shared" si="105"/>
        <v>0</v>
      </c>
      <c r="Z87" s="228">
        <f t="shared" si="105"/>
        <v>0</v>
      </c>
      <c r="AA87" s="228">
        <f t="shared" si="105"/>
        <v>0</v>
      </c>
      <c r="AB87" s="228">
        <f t="shared" si="105"/>
        <v>0</v>
      </c>
      <c r="AC87" s="228">
        <f t="shared" si="105"/>
        <v>0</v>
      </c>
      <c r="AD87" s="228">
        <f t="shared" si="105"/>
        <v>0</v>
      </c>
      <c r="AE87" s="228">
        <f t="shared" si="105"/>
        <v>0</v>
      </c>
      <c r="AF87" s="228">
        <f t="shared" si="105"/>
        <v>0</v>
      </c>
      <c r="AG87" s="228">
        <f t="shared" si="105"/>
        <v>0</v>
      </c>
    </row>
    <row r="89" spans="2:33" x14ac:dyDescent="0.2">
      <c r="B89" s="34" t="s">
        <v>2</v>
      </c>
    </row>
    <row r="90" spans="2:33" x14ac:dyDescent="0.2">
      <c r="B90" s="34" t="s">
        <v>568</v>
      </c>
    </row>
  </sheetData>
  <sheetProtection algorithmName="SHA-512" hashValue="0K1KxhM8cdVM8yr67EhiRIn63H/Q7aaQFUP0/JFvYhE88hM1aOsb2dvBobkDGwAAfvoTM82jZr8bPzKgqooJJg==" saltValue="DIKhXGaL/83XjzNnLOV9yQ==" spinCount="100000" sheet="1" objects="1" scenarios="1"/>
  <mergeCells count="1">
    <mergeCell ref="B78:B79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61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2:AG81"/>
  <sheetViews>
    <sheetView zoomScaleNormal="100" workbookViewId="0">
      <selection activeCell="D5" sqref="D5"/>
    </sheetView>
  </sheetViews>
  <sheetFormatPr defaultColWidth="9.109375" defaultRowHeight="10.199999999999999" x14ac:dyDescent="0.2"/>
  <cols>
    <col min="1" max="1" width="3.6640625" style="34" customWidth="1"/>
    <col min="2" max="2" width="40.6640625" style="34" customWidth="1"/>
    <col min="3" max="3" width="11.6640625" style="34" customWidth="1"/>
    <col min="4" max="33" width="8.6640625" style="34" customWidth="1"/>
    <col min="34" max="16384" width="9.109375" style="34"/>
  </cols>
  <sheetData>
    <row r="2" spans="2:33" x14ac:dyDescent="0.2">
      <c r="B2" s="379" t="s">
        <v>570</v>
      </c>
      <c r="C2" s="35"/>
      <c r="D2" s="35" t="s">
        <v>10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2:33" x14ac:dyDescent="0.2">
      <c r="B3" s="381"/>
      <c r="C3" s="36"/>
      <c r="D3" s="35">
        <v>1</v>
      </c>
      <c r="E3" s="35">
        <v>2</v>
      </c>
      <c r="F3" s="35">
        <v>3</v>
      </c>
      <c r="G3" s="35">
        <v>4</v>
      </c>
      <c r="H3" s="35">
        <v>5</v>
      </c>
      <c r="I3" s="35">
        <v>6</v>
      </c>
      <c r="J3" s="35">
        <v>7</v>
      </c>
      <c r="K3" s="35">
        <v>8</v>
      </c>
      <c r="L3" s="35">
        <v>9</v>
      </c>
      <c r="M3" s="35">
        <v>10</v>
      </c>
      <c r="N3" s="35">
        <v>11</v>
      </c>
      <c r="O3" s="35">
        <v>12</v>
      </c>
      <c r="P3" s="35">
        <v>13</v>
      </c>
      <c r="Q3" s="35">
        <v>14</v>
      </c>
      <c r="R3" s="35">
        <v>15</v>
      </c>
      <c r="S3" s="35">
        <v>16</v>
      </c>
      <c r="T3" s="35">
        <v>17</v>
      </c>
      <c r="U3" s="35">
        <v>18</v>
      </c>
      <c r="V3" s="35">
        <v>19</v>
      </c>
      <c r="W3" s="35">
        <v>20</v>
      </c>
      <c r="X3" s="35">
        <v>21</v>
      </c>
      <c r="Y3" s="35">
        <v>22</v>
      </c>
      <c r="Z3" s="35">
        <v>23</v>
      </c>
      <c r="AA3" s="35">
        <v>24</v>
      </c>
      <c r="AB3" s="35">
        <v>25</v>
      </c>
      <c r="AC3" s="35">
        <v>26</v>
      </c>
      <c r="AD3" s="35">
        <v>27</v>
      </c>
      <c r="AE3" s="35">
        <v>28</v>
      </c>
      <c r="AF3" s="35">
        <v>29</v>
      </c>
      <c r="AG3" s="35">
        <v>30</v>
      </c>
    </row>
    <row r="4" spans="2:33" x14ac:dyDescent="0.2">
      <c r="B4" s="38" t="s">
        <v>42</v>
      </c>
      <c r="C4" s="38" t="s">
        <v>9</v>
      </c>
      <c r="D4" s="39">
        <f>Parametre!C13</f>
        <v>2024</v>
      </c>
      <c r="E4" s="39">
        <f>$D$4+D3</f>
        <v>2025</v>
      </c>
      <c r="F4" s="39">
        <f>$D$4+E3</f>
        <v>2026</v>
      </c>
      <c r="G4" s="39">
        <f t="shared" ref="G4:AG4" si="0">$D$4+F3</f>
        <v>2027</v>
      </c>
      <c r="H4" s="39">
        <f t="shared" si="0"/>
        <v>2028</v>
      </c>
      <c r="I4" s="39">
        <f t="shared" si="0"/>
        <v>2029</v>
      </c>
      <c r="J4" s="39">
        <f t="shared" si="0"/>
        <v>2030</v>
      </c>
      <c r="K4" s="39">
        <f t="shared" si="0"/>
        <v>2031</v>
      </c>
      <c r="L4" s="39">
        <f t="shared" si="0"/>
        <v>2032</v>
      </c>
      <c r="M4" s="39">
        <f t="shared" si="0"/>
        <v>2033</v>
      </c>
      <c r="N4" s="39">
        <f t="shared" si="0"/>
        <v>2034</v>
      </c>
      <c r="O4" s="39">
        <f t="shared" si="0"/>
        <v>2035</v>
      </c>
      <c r="P4" s="39">
        <f t="shared" si="0"/>
        <v>2036</v>
      </c>
      <c r="Q4" s="39">
        <f t="shared" si="0"/>
        <v>2037</v>
      </c>
      <c r="R4" s="39">
        <f t="shared" si="0"/>
        <v>2038</v>
      </c>
      <c r="S4" s="39">
        <f t="shared" si="0"/>
        <v>2039</v>
      </c>
      <c r="T4" s="39">
        <f t="shared" si="0"/>
        <v>2040</v>
      </c>
      <c r="U4" s="39">
        <f t="shared" si="0"/>
        <v>2041</v>
      </c>
      <c r="V4" s="39">
        <f t="shared" si="0"/>
        <v>2042</v>
      </c>
      <c r="W4" s="39">
        <f t="shared" si="0"/>
        <v>2043</v>
      </c>
      <c r="X4" s="39">
        <f t="shared" si="0"/>
        <v>2044</v>
      </c>
      <c r="Y4" s="39">
        <f t="shared" si="0"/>
        <v>2045</v>
      </c>
      <c r="Z4" s="39">
        <f t="shared" si="0"/>
        <v>2046</v>
      </c>
      <c r="AA4" s="39">
        <f t="shared" si="0"/>
        <v>2047</v>
      </c>
      <c r="AB4" s="39">
        <f t="shared" si="0"/>
        <v>2048</v>
      </c>
      <c r="AC4" s="39">
        <f t="shared" si="0"/>
        <v>2049</v>
      </c>
      <c r="AD4" s="39">
        <f t="shared" si="0"/>
        <v>2050</v>
      </c>
      <c r="AE4" s="39">
        <f t="shared" si="0"/>
        <v>2051</v>
      </c>
      <c r="AF4" s="39">
        <f t="shared" si="0"/>
        <v>2052</v>
      </c>
      <c r="AG4" s="39">
        <f t="shared" si="0"/>
        <v>2053</v>
      </c>
    </row>
    <row r="5" spans="2:33" x14ac:dyDescent="0.2">
      <c r="B5" s="35" t="s">
        <v>326</v>
      </c>
      <c r="C5" s="42">
        <f>SUM(D5:AG5)</f>
        <v>0</v>
      </c>
      <c r="D5" s="42">
        <f>(('10 Znečisťujúce látky'!D6*Parametre!$C$196)+(('10 Znečisťujúce látky'!D11-'10 Znečisťujúce látky'!D6)*Parametre!$C$194))/1000</f>
        <v>0</v>
      </c>
      <c r="E5" s="42">
        <f>(('10 Znečisťujúce látky'!E6*Parametre!$C$196)+(('10 Znečisťujúce látky'!E11-'10 Znečisťujúce látky'!E6)*Parametre!$C$194))/1000</f>
        <v>0</v>
      </c>
      <c r="F5" s="42">
        <f>(('10 Znečisťujúce látky'!F6*Parametre!$C$196)+(('10 Znečisťujúce látky'!F11-'10 Znečisťujúce látky'!F6)*Parametre!$C$194))/1000</f>
        <v>0</v>
      </c>
      <c r="G5" s="42">
        <f>(('10 Znečisťujúce látky'!G6*Parametre!$C$196)+(('10 Znečisťujúce látky'!G11-'10 Znečisťujúce látky'!G6)*Parametre!$C$194))/1000</f>
        <v>0</v>
      </c>
      <c r="H5" s="42">
        <f>(('10 Znečisťujúce látky'!H6*Parametre!$C$196)+(('10 Znečisťujúce látky'!H11-'10 Znečisťujúce látky'!H6)*Parametre!$C$194))/1000</f>
        <v>0</v>
      </c>
      <c r="I5" s="42">
        <f>(('10 Znečisťujúce látky'!I6*Parametre!$C$196)+(('10 Znečisťujúce látky'!I11-'10 Znečisťujúce látky'!I6)*Parametre!$C$194))/1000</f>
        <v>0</v>
      </c>
      <c r="J5" s="42">
        <f>(('10 Znečisťujúce látky'!J6*Parametre!$C$196)+(('10 Znečisťujúce látky'!J11-'10 Znečisťujúce látky'!J6)*Parametre!$C$194))/1000</f>
        <v>0</v>
      </c>
      <c r="K5" s="42">
        <f>(('10 Znečisťujúce látky'!K6*Parametre!$C$196)+(('10 Znečisťujúce látky'!K11-'10 Znečisťujúce látky'!K6)*Parametre!$C$194))/1000</f>
        <v>0</v>
      </c>
      <c r="L5" s="42">
        <f>(('10 Znečisťujúce látky'!L6*Parametre!$C$196)+(('10 Znečisťujúce látky'!L11-'10 Znečisťujúce látky'!L6)*Parametre!$C$194))/1000</f>
        <v>0</v>
      </c>
      <c r="M5" s="42">
        <f>(('10 Znečisťujúce látky'!M6*Parametre!$C$196)+(('10 Znečisťujúce látky'!M11-'10 Znečisťujúce látky'!M6)*Parametre!$C$194))/1000</f>
        <v>0</v>
      </c>
      <c r="N5" s="42">
        <f>(('10 Znečisťujúce látky'!N6*Parametre!$C$196)+(('10 Znečisťujúce látky'!N11-'10 Znečisťujúce látky'!N6)*Parametre!$C$194))/1000</f>
        <v>0</v>
      </c>
      <c r="O5" s="42">
        <f>(('10 Znečisťujúce látky'!O6*Parametre!$C$196)+(('10 Znečisťujúce látky'!O11-'10 Znečisťujúce látky'!O6)*Parametre!$C$194))/1000</f>
        <v>0</v>
      </c>
      <c r="P5" s="42">
        <f>(('10 Znečisťujúce látky'!P6*Parametre!$C$196)+(('10 Znečisťujúce látky'!P11-'10 Znečisťujúce látky'!P6)*Parametre!$C$194))/1000</f>
        <v>0</v>
      </c>
      <c r="Q5" s="42">
        <f>(('10 Znečisťujúce látky'!Q6*Parametre!$C$196)+(('10 Znečisťujúce látky'!Q11-'10 Znečisťujúce látky'!Q6)*Parametre!$C$194))/1000</f>
        <v>0</v>
      </c>
      <c r="R5" s="42">
        <f>(('10 Znečisťujúce látky'!R6*Parametre!$C$196)+(('10 Znečisťujúce látky'!R11-'10 Znečisťujúce látky'!R6)*Parametre!$C$194))/1000</f>
        <v>0</v>
      </c>
      <c r="S5" s="42">
        <f>(('10 Znečisťujúce látky'!S6*Parametre!$C$196)+(('10 Znečisťujúce látky'!S11-'10 Znečisťujúce látky'!S6)*Parametre!$C$194))/1000</f>
        <v>0</v>
      </c>
      <c r="T5" s="42">
        <f>(('10 Znečisťujúce látky'!T6*Parametre!$C$196)+(('10 Znečisťujúce látky'!T11-'10 Znečisťujúce látky'!T6)*Parametre!$C$194))/1000</f>
        <v>0</v>
      </c>
      <c r="U5" s="42">
        <f>(('10 Znečisťujúce látky'!U6*Parametre!$C$196)+(('10 Znečisťujúce látky'!U11-'10 Znečisťujúce látky'!U6)*Parametre!$C$194))/1000</f>
        <v>0</v>
      </c>
      <c r="V5" s="42">
        <f>(('10 Znečisťujúce látky'!V6*Parametre!$C$196)+(('10 Znečisťujúce látky'!V11-'10 Znečisťujúce látky'!V6)*Parametre!$C$194))/1000</f>
        <v>0</v>
      </c>
      <c r="W5" s="42">
        <f>(('10 Znečisťujúce látky'!W6*Parametre!$C$196)+(('10 Znečisťujúce látky'!W11-'10 Znečisťujúce látky'!W6)*Parametre!$C$194))/1000</f>
        <v>0</v>
      </c>
      <c r="X5" s="42">
        <f>(('10 Znečisťujúce látky'!X6*Parametre!$C$196)+(('10 Znečisťujúce látky'!X11-'10 Znečisťujúce látky'!X6)*Parametre!$C$194))/1000</f>
        <v>0</v>
      </c>
      <c r="Y5" s="42">
        <f>(('10 Znečisťujúce látky'!Y6*Parametre!$C$196)+(('10 Znečisťujúce látky'!Y11-'10 Znečisťujúce látky'!Y6)*Parametre!$C$194))/1000</f>
        <v>0</v>
      </c>
      <c r="Z5" s="42">
        <f>(('10 Znečisťujúce látky'!Z6*Parametre!$C$196)+(('10 Znečisťujúce látky'!Z11-'10 Znečisťujúce látky'!Z6)*Parametre!$C$194))/1000</f>
        <v>0</v>
      </c>
      <c r="AA5" s="42">
        <f>(('10 Znečisťujúce látky'!AA6*Parametre!$C$196)+(('10 Znečisťujúce látky'!AA11-'10 Znečisťujúce látky'!AA6)*Parametre!$C$194))/1000</f>
        <v>0</v>
      </c>
      <c r="AB5" s="42">
        <f>(('10 Znečisťujúce látky'!AB6*Parametre!$C$196)+(('10 Znečisťujúce látky'!AB11-'10 Znečisťujúce látky'!AB6)*Parametre!$C$194))/1000</f>
        <v>0</v>
      </c>
      <c r="AC5" s="42">
        <f>(('10 Znečisťujúce látky'!AC6*Parametre!$C$196)+(('10 Znečisťujúce látky'!AC11-'10 Znečisťujúce látky'!AC6)*Parametre!$C$194))/1000</f>
        <v>0</v>
      </c>
      <c r="AD5" s="42">
        <f>(('10 Znečisťujúce látky'!AD6*Parametre!$C$196)+(('10 Znečisťujúce látky'!AD11-'10 Znečisťujúce látky'!AD6)*Parametre!$C$194))/1000</f>
        <v>0</v>
      </c>
      <c r="AE5" s="42">
        <f>(('10 Znečisťujúce látky'!AE6*Parametre!$C$196)+(('10 Znečisťujúce látky'!AE11-'10 Znečisťujúce látky'!AE6)*Parametre!$C$194))/1000</f>
        <v>0</v>
      </c>
      <c r="AF5" s="42">
        <f>(('10 Znečisťujúce látky'!AF6*Parametre!$C$196)+(('10 Znečisťujúce látky'!AF11-'10 Znečisťujúce látky'!AF6)*Parametre!$C$194))/1000</f>
        <v>0</v>
      </c>
      <c r="AG5" s="42">
        <f>(('10 Znečisťujúce látky'!AG6*Parametre!$C$196)+(('10 Znečisťujúce látky'!AG11-'10 Znečisťujúce látky'!AG6)*Parametre!$C$194))/1000</f>
        <v>0</v>
      </c>
    </row>
    <row r="6" spans="2:33" x14ac:dyDescent="0.2">
      <c r="B6" s="35" t="s">
        <v>327</v>
      </c>
      <c r="C6" s="42">
        <f t="shared" ref="C6:C7" si="1">SUM(D6:AG6)</f>
        <v>0</v>
      </c>
      <c r="D6" s="42">
        <f>(('10 Znečisťujúce látky'!D6*Parametre!$D$196)+(('10 Znečisťujúce látky'!D11-'10 Znečisťujúce látky'!D6)*Parametre!$D$194))/1000</f>
        <v>0</v>
      </c>
      <c r="E6" s="42">
        <f>(('10 Znečisťujúce látky'!E6*Parametre!$D$196)+(('10 Znečisťujúce látky'!E11-'10 Znečisťujúce látky'!E6)*Parametre!$D$194))/1000</f>
        <v>0</v>
      </c>
      <c r="F6" s="42">
        <f>(('10 Znečisťujúce látky'!F6*Parametre!$D$196)+(('10 Znečisťujúce látky'!F11-'10 Znečisťujúce látky'!F6)*Parametre!$D$194))/1000</f>
        <v>0</v>
      </c>
      <c r="G6" s="42">
        <f>(('10 Znečisťujúce látky'!G6*Parametre!$D$196)+(('10 Znečisťujúce látky'!G11-'10 Znečisťujúce látky'!G6)*Parametre!$D$194))/1000</f>
        <v>0</v>
      </c>
      <c r="H6" s="42">
        <f>(('10 Znečisťujúce látky'!H6*Parametre!$D$196)+(('10 Znečisťujúce látky'!H11-'10 Znečisťujúce látky'!H6)*Parametre!$D$194))/1000</f>
        <v>0</v>
      </c>
      <c r="I6" s="42">
        <f>(('10 Znečisťujúce látky'!I6*Parametre!$D$196)+(('10 Znečisťujúce látky'!I11-'10 Znečisťujúce látky'!I6)*Parametre!$D$194))/1000</f>
        <v>0</v>
      </c>
      <c r="J6" s="42">
        <f>(('10 Znečisťujúce látky'!J6*Parametre!$D$196)+(('10 Znečisťujúce látky'!J11-'10 Znečisťujúce látky'!J6)*Parametre!$D$194))/1000</f>
        <v>0</v>
      </c>
      <c r="K6" s="42">
        <f>(('10 Znečisťujúce látky'!K6*Parametre!$D$196)+(('10 Znečisťujúce látky'!K11-'10 Znečisťujúce látky'!K6)*Parametre!$D$194))/1000</f>
        <v>0</v>
      </c>
      <c r="L6" s="42">
        <f>(('10 Znečisťujúce látky'!L6*Parametre!$D$196)+(('10 Znečisťujúce látky'!L11-'10 Znečisťujúce látky'!L6)*Parametre!$D$194))/1000</f>
        <v>0</v>
      </c>
      <c r="M6" s="42">
        <f>(('10 Znečisťujúce látky'!M6*Parametre!$D$196)+(('10 Znečisťujúce látky'!M11-'10 Znečisťujúce látky'!M6)*Parametre!$D$194))/1000</f>
        <v>0</v>
      </c>
      <c r="N6" s="42">
        <f>(('10 Znečisťujúce látky'!N6*Parametre!$D$196)+(('10 Znečisťujúce látky'!N11-'10 Znečisťujúce látky'!N6)*Parametre!$D$194))/1000</f>
        <v>0</v>
      </c>
      <c r="O6" s="42">
        <f>(('10 Znečisťujúce látky'!O6*Parametre!$D$196)+(('10 Znečisťujúce látky'!O11-'10 Znečisťujúce látky'!O6)*Parametre!$D$194))/1000</f>
        <v>0</v>
      </c>
      <c r="P6" s="42">
        <f>(('10 Znečisťujúce látky'!P6*Parametre!$D$196)+(('10 Znečisťujúce látky'!P11-'10 Znečisťujúce látky'!P6)*Parametre!$D$194))/1000</f>
        <v>0</v>
      </c>
      <c r="Q6" s="42">
        <f>(('10 Znečisťujúce látky'!Q6*Parametre!$D$196)+(('10 Znečisťujúce látky'!Q11-'10 Znečisťujúce látky'!Q6)*Parametre!$D$194))/1000</f>
        <v>0</v>
      </c>
      <c r="R6" s="42">
        <f>(('10 Znečisťujúce látky'!R6*Parametre!$D$196)+(('10 Znečisťujúce látky'!R11-'10 Znečisťujúce látky'!R6)*Parametre!$D$194))/1000</f>
        <v>0</v>
      </c>
      <c r="S6" s="42">
        <f>(('10 Znečisťujúce látky'!S6*Parametre!$D$196)+(('10 Znečisťujúce látky'!S11-'10 Znečisťujúce látky'!S6)*Parametre!$D$194))/1000</f>
        <v>0</v>
      </c>
      <c r="T6" s="42">
        <f>(('10 Znečisťujúce látky'!T6*Parametre!$D$196)+(('10 Znečisťujúce látky'!T11-'10 Znečisťujúce látky'!T6)*Parametre!$D$194))/1000</f>
        <v>0</v>
      </c>
      <c r="U6" s="42">
        <f>(('10 Znečisťujúce látky'!U6*Parametre!$D$196)+(('10 Znečisťujúce látky'!U11-'10 Znečisťujúce látky'!U6)*Parametre!$D$194))/1000</f>
        <v>0</v>
      </c>
      <c r="V6" s="42">
        <f>(('10 Znečisťujúce látky'!V6*Parametre!$D$196)+(('10 Znečisťujúce látky'!V11-'10 Znečisťujúce látky'!V6)*Parametre!$D$194))/1000</f>
        <v>0</v>
      </c>
      <c r="W6" s="42">
        <f>(('10 Znečisťujúce látky'!W6*Parametre!$D$196)+(('10 Znečisťujúce látky'!W11-'10 Znečisťujúce látky'!W6)*Parametre!$D$194))/1000</f>
        <v>0</v>
      </c>
      <c r="X6" s="42">
        <f>(('10 Znečisťujúce látky'!X6*Parametre!$D$196)+(('10 Znečisťujúce látky'!X11-'10 Znečisťujúce látky'!X6)*Parametre!$D$194))/1000</f>
        <v>0</v>
      </c>
      <c r="Y6" s="42">
        <f>(('10 Znečisťujúce látky'!Y6*Parametre!$D$196)+(('10 Znečisťujúce látky'!Y11-'10 Znečisťujúce látky'!Y6)*Parametre!$D$194))/1000</f>
        <v>0</v>
      </c>
      <c r="Z6" s="42">
        <f>(('10 Znečisťujúce látky'!Z6*Parametre!$D$196)+(('10 Znečisťujúce látky'!Z11-'10 Znečisťujúce látky'!Z6)*Parametre!$D$194))/1000</f>
        <v>0</v>
      </c>
      <c r="AA6" s="42">
        <f>(('10 Znečisťujúce látky'!AA6*Parametre!$D$196)+(('10 Znečisťujúce látky'!AA11-'10 Znečisťujúce látky'!AA6)*Parametre!$D$194))/1000</f>
        <v>0</v>
      </c>
      <c r="AB6" s="42">
        <f>(('10 Znečisťujúce látky'!AB6*Parametre!$D$196)+(('10 Znečisťujúce látky'!AB11-'10 Znečisťujúce látky'!AB6)*Parametre!$D$194))/1000</f>
        <v>0</v>
      </c>
      <c r="AC6" s="42">
        <f>(('10 Znečisťujúce látky'!AC6*Parametre!$D$196)+(('10 Znečisťujúce látky'!AC11-'10 Znečisťujúce látky'!AC6)*Parametre!$D$194))/1000</f>
        <v>0</v>
      </c>
      <c r="AD6" s="42">
        <f>(('10 Znečisťujúce látky'!AD6*Parametre!$D$196)+(('10 Znečisťujúce látky'!AD11-'10 Znečisťujúce látky'!AD6)*Parametre!$D$194))/1000</f>
        <v>0</v>
      </c>
      <c r="AE6" s="42">
        <f>(('10 Znečisťujúce látky'!AE6*Parametre!$D$196)+(('10 Znečisťujúce látky'!AE11-'10 Znečisťujúce látky'!AE6)*Parametre!$D$194))/1000</f>
        <v>0</v>
      </c>
      <c r="AF6" s="42">
        <f>(('10 Znečisťujúce látky'!AF6*Parametre!$D$196)+(('10 Znečisťujúce látky'!AF11-'10 Znečisťujúce látky'!AF6)*Parametre!$D$194))/1000</f>
        <v>0</v>
      </c>
      <c r="AG6" s="42">
        <f>(('10 Znečisťujúce látky'!AG6*Parametre!$D$196)+(('10 Znečisťujúce látky'!AG11-'10 Znečisťujúce látky'!AG6)*Parametre!$D$194))/1000</f>
        <v>0</v>
      </c>
    </row>
    <row r="7" spans="2:33" x14ac:dyDescent="0.2">
      <c r="B7" s="35" t="s">
        <v>328</v>
      </c>
      <c r="C7" s="42">
        <f t="shared" si="1"/>
        <v>0</v>
      </c>
      <c r="D7" s="42">
        <f>(('10 Znečisťujúce látky'!D6*Parametre!$E$196)+(('10 Znečisťujúce látky'!D11-'10 Znečisťujúce látky'!D6)*Parametre!$E$194))/1000</f>
        <v>0</v>
      </c>
      <c r="E7" s="42">
        <f>(('10 Znečisťujúce látky'!E6*Parametre!$E$196)+(('10 Znečisťujúce látky'!E11-'10 Znečisťujúce látky'!E6)*Parametre!$E$194))/1000</f>
        <v>0</v>
      </c>
      <c r="F7" s="42">
        <f>(('10 Znečisťujúce látky'!F6*Parametre!$E$196)+(('10 Znečisťujúce látky'!F11-'10 Znečisťujúce látky'!F6)*Parametre!$E$194))/1000</f>
        <v>0</v>
      </c>
      <c r="G7" s="42">
        <f>(('10 Znečisťujúce látky'!G6*Parametre!$E$196)+(('10 Znečisťujúce látky'!G11-'10 Znečisťujúce látky'!G6)*Parametre!$E$194))/1000</f>
        <v>0</v>
      </c>
      <c r="H7" s="42">
        <f>(('10 Znečisťujúce látky'!H6*Parametre!$E$196)+(('10 Znečisťujúce látky'!H11-'10 Znečisťujúce látky'!H6)*Parametre!$E$194))/1000</f>
        <v>0</v>
      </c>
      <c r="I7" s="42">
        <f>(('10 Znečisťujúce látky'!I6*Parametre!$E$196)+(('10 Znečisťujúce látky'!I11-'10 Znečisťujúce látky'!I6)*Parametre!$E$194))/1000</f>
        <v>0</v>
      </c>
      <c r="J7" s="42">
        <f>(('10 Znečisťujúce látky'!J6*Parametre!$E$196)+(('10 Znečisťujúce látky'!J11-'10 Znečisťujúce látky'!J6)*Parametre!$E$194))/1000</f>
        <v>0</v>
      </c>
      <c r="K7" s="42">
        <f>(('10 Znečisťujúce látky'!K6*Parametre!$E$196)+(('10 Znečisťujúce látky'!K11-'10 Znečisťujúce látky'!K6)*Parametre!$E$194))/1000</f>
        <v>0</v>
      </c>
      <c r="L7" s="42">
        <f>(('10 Znečisťujúce látky'!L6*Parametre!$E$196)+(('10 Znečisťujúce látky'!L11-'10 Znečisťujúce látky'!L6)*Parametre!$E$194))/1000</f>
        <v>0</v>
      </c>
      <c r="M7" s="42">
        <f>(('10 Znečisťujúce látky'!M6*Parametre!$E$196)+(('10 Znečisťujúce látky'!M11-'10 Znečisťujúce látky'!M6)*Parametre!$E$194))/1000</f>
        <v>0</v>
      </c>
      <c r="N7" s="42">
        <f>(('10 Znečisťujúce látky'!N6*Parametre!$E$196)+(('10 Znečisťujúce látky'!N11-'10 Znečisťujúce látky'!N6)*Parametre!$E$194))/1000</f>
        <v>0</v>
      </c>
      <c r="O7" s="42">
        <f>(('10 Znečisťujúce látky'!O6*Parametre!$E$196)+(('10 Znečisťujúce látky'!O11-'10 Znečisťujúce látky'!O6)*Parametre!$E$194))/1000</f>
        <v>0</v>
      </c>
      <c r="P7" s="42">
        <f>(('10 Znečisťujúce látky'!P6*Parametre!$E$196)+(('10 Znečisťujúce látky'!P11-'10 Znečisťujúce látky'!P6)*Parametre!$E$194))/1000</f>
        <v>0</v>
      </c>
      <c r="Q7" s="42">
        <f>(('10 Znečisťujúce látky'!Q6*Parametre!$E$196)+(('10 Znečisťujúce látky'!Q11-'10 Znečisťujúce látky'!Q6)*Parametre!$E$194))/1000</f>
        <v>0</v>
      </c>
      <c r="R7" s="42">
        <f>(('10 Znečisťujúce látky'!R6*Parametre!$E$196)+(('10 Znečisťujúce látky'!R11-'10 Znečisťujúce látky'!R6)*Parametre!$E$194))/1000</f>
        <v>0</v>
      </c>
      <c r="S7" s="42">
        <f>(('10 Znečisťujúce látky'!S6*Parametre!$E$196)+(('10 Znečisťujúce látky'!S11-'10 Znečisťujúce látky'!S6)*Parametre!$E$194))/1000</f>
        <v>0</v>
      </c>
      <c r="T7" s="42">
        <f>(('10 Znečisťujúce látky'!T6*Parametre!$E$196)+(('10 Znečisťujúce látky'!T11-'10 Znečisťujúce látky'!T6)*Parametre!$E$194))/1000</f>
        <v>0</v>
      </c>
      <c r="U7" s="42">
        <f>(('10 Znečisťujúce látky'!U6*Parametre!$E$196)+(('10 Znečisťujúce látky'!U11-'10 Znečisťujúce látky'!U6)*Parametre!$E$194))/1000</f>
        <v>0</v>
      </c>
      <c r="V7" s="42">
        <f>(('10 Znečisťujúce látky'!V6*Parametre!$E$196)+(('10 Znečisťujúce látky'!V11-'10 Znečisťujúce látky'!V6)*Parametre!$E$194))/1000</f>
        <v>0</v>
      </c>
      <c r="W7" s="42">
        <f>(('10 Znečisťujúce látky'!W6*Parametre!$E$196)+(('10 Znečisťujúce látky'!W11-'10 Znečisťujúce látky'!W6)*Parametre!$E$194))/1000</f>
        <v>0</v>
      </c>
      <c r="X7" s="42">
        <f>(('10 Znečisťujúce látky'!X6*Parametre!$E$196)+(('10 Znečisťujúce látky'!X11-'10 Znečisťujúce látky'!X6)*Parametre!$E$194))/1000</f>
        <v>0</v>
      </c>
      <c r="Y7" s="42">
        <f>(('10 Znečisťujúce látky'!Y6*Parametre!$E$196)+(('10 Znečisťujúce látky'!Y11-'10 Znečisťujúce látky'!Y6)*Parametre!$E$194))/1000</f>
        <v>0</v>
      </c>
      <c r="Z7" s="42">
        <f>(('10 Znečisťujúce látky'!Z6*Parametre!$E$196)+(('10 Znečisťujúce látky'!Z11-'10 Znečisťujúce látky'!Z6)*Parametre!$E$194))/1000</f>
        <v>0</v>
      </c>
      <c r="AA7" s="42">
        <f>(('10 Znečisťujúce látky'!AA6*Parametre!$E$196)+(('10 Znečisťujúce látky'!AA11-'10 Znečisťujúce látky'!AA6)*Parametre!$E$194))/1000</f>
        <v>0</v>
      </c>
      <c r="AB7" s="42">
        <f>(('10 Znečisťujúce látky'!AB6*Parametre!$E$196)+(('10 Znečisťujúce látky'!AB11-'10 Znečisťujúce látky'!AB6)*Parametre!$E$194))/1000</f>
        <v>0</v>
      </c>
      <c r="AC7" s="42">
        <f>(('10 Znečisťujúce látky'!AC6*Parametre!$E$196)+(('10 Znečisťujúce látky'!AC11-'10 Znečisťujúce látky'!AC6)*Parametre!$E$194))/1000</f>
        <v>0</v>
      </c>
      <c r="AD7" s="42">
        <f>(('10 Znečisťujúce látky'!AD6*Parametre!$E$196)+(('10 Znečisťujúce látky'!AD11-'10 Znečisťujúce látky'!AD6)*Parametre!$E$194))/1000</f>
        <v>0</v>
      </c>
      <c r="AE7" s="42">
        <f>(('10 Znečisťujúce látky'!AE6*Parametre!$E$196)+(('10 Znečisťujúce látky'!AE11-'10 Znečisťujúce látky'!AE6)*Parametre!$E$194))/1000</f>
        <v>0</v>
      </c>
      <c r="AF7" s="42">
        <f>(('10 Znečisťujúce látky'!AF6*Parametre!$E$196)+(('10 Znečisťujúce látky'!AF11-'10 Znečisťujúce látky'!AF6)*Parametre!$E$194))/1000</f>
        <v>0</v>
      </c>
      <c r="AG7" s="42">
        <f>(('10 Znečisťujúce látky'!AG6*Parametre!$E$196)+(('10 Znečisťujúce látky'!AG11-'10 Znečisťujúce látky'!AG6)*Parametre!$E$194))/1000</f>
        <v>0</v>
      </c>
    </row>
    <row r="8" spans="2:33" x14ac:dyDescent="0.2">
      <c r="B8" s="36" t="s">
        <v>9</v>
      </c>
      <c r="C8" s="158">
        <f>SUM(D8:AG8)</f>
        <v>0</v>
      </c>
      <c r="D8" s="158">
        <f t="shared" ref="D8:AG8" si="2">SUM(D5:D7)</f>
        <v>0</v>
      </c>
      <c r="E8" s="158">
        <f t="shared" si="2"/>
        <v>0</v>
      </c>
      <c r="F8" s="158">
        <f t="shared" si="2"/>
        <v>0</v>
      </c>
      <c r="G8" s="158">
        <f t="shared" si="2"/>
        <v>0</v>
      </c>
      <c r="H8" s="158">
        <f t="shared" si="2"/>
        <v>0</v>
      </c>
      <c r="I8" s="158">
        <f t="shared" si="2"/>
        <v>0</v>
      </c>
      <c r="J8" s="158">
        <f t="shared" si="2"/>
        <v>0</v>
      </c>
      <c r="K8" s="158">
        <f t="shared" si="2"/>
        <v>0</v>
      </c>
      <c r="L8" s="158">
        <f t="shared" si="2"/>
        <v>0</v>
      </c>
      <c r="M8" s="158">
        <f t="shared" si="2"/>
        <v>0</v>
      </c>
      <c r="N8" s="158">
        <f t="shared" si="2"/>
        <v>0</v>
      </c>
      <c r="O8" s="158">
        <f t="shared" si="2"/>
        <v>0</v>
      </c>
      <c r="P8" s="158">
        <f t="shared" si="2"/>
        <v>0</v>
      </c>
      <c r="Q8" s="158">
        <f t="shared" si="2"/>
        <v>0</v>
      </c>
      <c r="R8" s="158">
        <f t="shared" si="2"/>
        <v>0</v>
      </c>
      <c r="S8" s="158">
        <f t="shared" si="2"/>
        <v>0</v>
      </c>
      <c r="T8" s="158">
        <f t="shared" si="2"/>
        <v>0</v>
      </c>
      <c r="U8" s="158">
        <f t="shared" si="2"/>
        <v>0</v>
      </c>
      <c r="V8" s="158">
        <f t="shared" si="2"/>
        <v>0</v>
      </c>
      <c r="W8" s="158">
        <f t="shared" si="2"/>
        <v>0</v>
      </c>
      <c r="X8" s="158">
        <f t="shared" si="2"/>
        <v>0</v>
      </c>
      <c r="Y8" s="158">
        <f t="shared" si="2"/>
        <v>0</v>
      </c>
      <c r="Z8" s="158">
        <f t="shared" si="2"/>
        <v>0</v>
      </c>
      <c r="AA8" s="158">
        <f t="shared" si="2"/>
        <v>0</v>
      </c>
      <c r="AB8" s="158">
        <f t="shared" si="2"/>
        <v>0</v>
      </c>
      <c r="AC8" s="158">
        <f t="shared" si="2"/>
        <v>0</v>
      </c>
      <c r="AD8" s="158">
        <f t="shared" si="2"/>
        <v>0</v>
      </c>
      <c r="AE8" s="158">
        <f t="shared" si="2"/>
        <v>0</v>
      </c>
      <c r="AF8" s="158">
        <f t="shared" si="2"/>
        <v>0</v>
      </c>
      <c r="AG8" s="158">
        <f t="shared" si="2"/>
        <v>0</v>
      </c>
    </row>
    <row r="11" spans="2:33" x14ac:dyDescent="0.2">
      <c r="B11" s="379" t="s">
        <v>571</v>
      </c>
      <c r="C11" s="35"/>
      <c r="D11" s="35" t="s">
        <v>10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2:33" x14ac:dyDescent="0.2">
      <c r="B12" s="381"/>
      <c r="C12" s="36"/>
      <c r="D12" s="37">
        <v>1</v>
      </c>
      <c r="E12" s="37">
        <v>2</v>
      </c>
      <c r="F12" s="37">
        <v>3</v>
      </c>
      <c r="G12" s="37">
        <v>4</v>
      </c>
      <c r="H12" s="37">
        <v>5</v>
      </c>
      <c r="I12" s="37">
        <v>6</v>
      </c>
      <c r="J12" s="37">
        <v>7</v>
      </c>
      <c r="K12" s="37">
        <v>8</v>
      </c>
      <c r="L12" s="37">
        <v>9</v>
      </c>
      <c r="M12" s="37">
        <v>10</v>
      </c>
      <c r="N12" s="37">
        <v>11</v>
      </c>
      <c r="O12" s="37">
        <v>12</v>
      </c>
      <c r="P12" s="37">
        <v>13</v>
      </c>
      <c r="Q12" s="37">
        <v>14</v>
      </c>
      <c r="R12" s="37">
        <v>15</v>
      </c>
      <c r="S12" s="37">
        <v>16</v>
      </c>
      <c r="T12" s="37">
        <v>17</v>
      </c>
      <c r="U12" s="37">
        <v>18</v>
      </c>
      <c r="V12" s="37">
        <v>19</v>
      </c>
      <c r="W12" s="37">
        <v>20</v>
      </c>
      <c r="X12" s="37">
        <v>21</v>
      </c>
      <c r="Y12" s="37">
        <v>22</v>
      </c>
      <c r="Z12" s="37">
        <v>23</v>
      </c>
      <c r="AA12" s="37">
        <v>24</v>
      </c>
      <c r="AB12" s="37">
        <v>25</v>
      </c>
      <c r="AC12" s="37">
        <v>26</v>
      </c>
      <c r="AD12" s="37">
        <v>27</v>
      </c>
      <c r="AE12" s="37">
        <v>28</v>
      </c>
      <c r="AF12" s="37">
        <v>29</v>
      </c>
      <c r="AG12" s="37">
        <v>30</v>
      </c>
    </row>
    <row r="13" spans="2:33" x14ac:dyDescent="0.2">
      <c r="B13" s="38" t="s">
        <v>44</v>
      </c>
      <c r="C13" s="38" t="s">
        <v>9</v>
      </c>
      <c r="D13" s="39">
        <f>D4</f>
        <v>2024</v>
      </c>
      <c r="E13" s="39">
        <f t="shared" ref="E13:AG13" si="3">E4</f>
        <v>2025</v>
      </c>
      <c r="F13" s="39">
        <f t="shared" si="3"/>
        <v>2026</v>
      </c>
      <c r="G13" s="39">
        <f t="shared" si="3"/>
        <v>2027</v>
      </c>
      <c r="H13" s="39">
        <f t="shared" si="3"/>
        <v>2028</v>
      </c>
      <c r="I13" s="39">
        <f t="shared" si="3"/>
        <v>2029</v>
      </c>
      <c r="J13" s="39">
        <f t="shared" si="3"/>
        <v>2030</v>
      </c>
      <c r="K13" s="39">
        <f t="shared" si="3"/>
        <v>2031</v>
      </c>
      <c r="L13" s="39">
        <f t="shared" si="3"/>
        <v>2032</v>
      </c>
      <c r="M13" s="39">
        <f t="shared" si="3"/>
        <v>2033</v>
      </c>
      <c r="N13" s="39">
        <f t="shared" si="3"/>
        <v>2034</v>
      </c>
      <c r="O13" s="39">
        <f t="shared" si="3"/>
        <v>2035</v>
      </c>
      <c r="P13" s="39">
        <f t="shared" si="3"/>
        <v>2036</v>
      </c>
      <c r="Q13" s="39">
        <f t="shared" si="3"/>
        <v>2037</v>
      </c>
      <c r="R13" s="39">
        <f t="shared" si="3"/>
        <v>2038</v>
      </c>
      <c r="S13" s="39">
        <f t="shared" si="3"/>
        <v>2039</v>
      </c>
      <c r="T13" s="39">
        <f t="shared" si="3"/>
        <v>2040</v>
      </c>
      <c r="U13" s="39">
        <f t="shared" si="3"/>
        <v>2041</v>
      </c>
      <c r="V13" s="39">
        <f t="shared" si="3"/>
        <v>2042</v>
      </c>
      <c r="W13" s="39">
        <f t="shared" si="3"/>
        <v>2043</v>
      </c>
      <c r="X13" s="39">
        <f t="shared" si="3"/>
        <v>2044</v>
      </c>
      <c r="Y13" s="39">
        <f t="shared" si="3"/>
        <v>2045</v>
      </c>
      <c r="Z13" s="39">
        <f t="shared" si="3"/>
        <v>2046</v>
      </c>
      <c r="AA13" s="39">
        <f t="shared" si="3"/>
        <v>2047</v>
      </c>
      <c r="AB13" s="39">
        <f t="shared" si="3"/>
        <v>2048</v>
      </c>
      <c r="AC13" s="39">
        <f t="shared" si="3"/>
        <v>2049</v>
      </c>
      <c r="AD13" s="39">
        <f t="shared" si="3"/>
        <v>2050</v>
      </c>
      <c r="AE13" s="39">
        <f t="shared" si="3"/>
        <v>2051</v>
      </c>
      <c r="AF13" s="39">
        <f t="shared" si="3"/>
        <v>2052</v>
      </c>
      <c r="AG13" s="39">
        <f t="shared" si="3"/>
        <v>2053</v>
      </c>
    </row>
    <row r="14" spans="2:33" x14ac:dyDescent="0.2">
      <c r="B14" s="35" t="s">
        <v>326</v>
      </c>
      <c r="C14" s="42">
        <f>SUM(D14:AG14)</f>
        <v>0</v>
      </c>
      <c r="D14" s="42">
        <f>(('10 Znečisťujúce látky'!D18*Parametre!$C$196)+(('10 Znečisťujúce látky'!D23-'10 Znečisťujúce látky'!D18)*Parametre!$C$194))/1000</f>
        <v>0</v>
      </c>
      <c r="E14" s="42">
        <f>(('10 Znečisťujúce látky'!E18*Parametre!$C$196)+(('10 Znečisťujúce látky'!E23-'10 Znečisťujúce látky'!E18)*Parametre!$C$194))/1000</f>
        <v>0</v>
      </c>
      <c r="F14" s="42">
        <f>(('10 Znečisťujúce látky'!F18*Parametre!$C$196)+(('10 Znečisťujúce látky'!F23-'10 Znečisťujúce látky'!F18)*Parametre!$C$194))/1000</f>
        <v>0</v>
      </c>
      <c r="G14" s="42">
        <f>(('10 Znečisťujúce látky'!G18*Parametre!$C$196)+(('10 Znečisťujúce látky'!G23-'10 Znečisťujúce látky'!G18)*Parametre!$C$194))/1000</f>
        <v>0</v>
      </c>
      <c r="H14" s="42">
        <f>(('10 Znečisťujúce látky'!H18*Parametre!$C$196)+(('10 Znečisťujúce látky'!H23-'10 Znečisťujúce látky'!H18)*Parametre!$C$194))/1000</f>
        <v>0</v>
      </c>
      <c r="I14" s="42">
        <f>(('10 Znečisťujúce látky'!I18*Parametre!$C$196)+(('10 Znečisťujúce látky'!I23-'10 Znečisťujúce látky'!I18)*Parametre!$C$194))/1000</f>
        <v>0</v>
      </c>
      <c r="J14" s="42">
        <f>(('10 Znečisťujúce látky'!J18*Parametre!$C$196)+(('10 Znečisťujúce látky'!J23-'10 Znečisťujúce látky'!J18)*Parametre!$C$194))/1000</f>
        <v>0</v>
      </c>
      <c r="K14" s="42">
        <f>(('10 Znečisťujúce látky'!K18*Parametre!$C$196)+(('10 Znečisťujúce látky'!K23-'10 Znečisťujúce látky'!K18)*Parametre!$C$194))/1000</f>
        <v>0</v>
      </c>
      <c r="L14" s="42">
        <f>(('10 Znečisťujúce látky'!L18*Parametre!$C$196)+(('10 Znečisťujúce látky'!L23-'10 Znečisťujúce látky'!L18)*Parametre!$C$194))/1000</f>
        <v>0</v>
      </c>
      <c r="M14" s="42">
        <f>(('10 Znečisťujúce látky'!M18*Parametre!$C$196)+(('10 Znečisťujúce látky'!M23-'10 Znečisťujúce látky'!M18)*Parametre!$C$194))/1000</f>
        <v>0</v>
      </c>
      <c r="N14" s="42">
        <f>(('10 Znečisťujúce látky'!N18*Parametre!$C$196)+(('10 Znečisťujúce látky'!N23-'10 Znečisťujúce látky'!N18)*Parametre!$C$194))/1000</f>
        <v>0</v>
      </c>
      <c r="O14" s="42">
        <f>(('10 Znečisťujúce látky'!O18*Parametre!$C$196)+(('10 Znečisťujúce látky'!O23-'10 Znečisťujúce látky'!O18)*Parametre!$C$194))/1000</f>
        <v>0</v>
      </c>
      <c r="P14" s="42">
        <f>(('10 Znečisťujúce látky'!P18*Parametre!$C$196)+(('10 Znečisťujúce látky'!P23-'10 Znečisťujúce látky'!P18)*Parametre!$C$194))/1000</f>
        <v>0</v>
      </c>
      <c r="Q14" s="42">
        <f>(('10 Znečisťujúce látky'!Q18*Parametre!$C$196)+(('10 Znečisťujúce látky'!Q23-'10 Znečisťujúce látky'!Q18)*Parametre!$C$194))/1000</f>
        <v>0</v>
      </c>
      <c r="R14" s="42">
        <f>(('10 Znečisťujúce látky'!R18*Parametre!$C$196)+(('10 Znečisťujúce látky'!R23-'10 Znečisťujúce látky'!R18)*Parametre!$C$194))/1000</f>
        <v>0</v>
      </c>
      <c r="S14" s="42">
        <f>(('10 Znečisťujúce látky'!S18*Parametre!$C$196)+(('10 Znečisťujúce látky'!S23-'10 Znečisťujúce látky'!S18)*Parametre!$C$194))/1000</f>
        <v>0</v>
      </c>
      <c r="T14" s="42">
        <f>(('10 Znečisťujúce látky'!T18*Parametre!$C$196)+(('10 Znečisťujúce látky'!T23-'10 Znečisťujúce látky'!T18)*Parametre!$C$194))/1000</f>
        <v>0</v>
      </c>
      <c r="U14" s="42">
        <f>(('10 Znečisťujúce látky'!U18*Parametre!$C$196)+(('10 Znečisťujúce látky'!U23-'10 Znečisťujúce látky'!U18)*Parametre!$C$194))/1000</f>
        <v>0</v>
      </c>
      <c r="V14" s="42">
        <f>(('10 Znečisťujúce látky'!V18*Parametre!$C$196)+(('10 Znečisťujúce látky'!V23-'10 Znečisťujúce látky'!V18)*Parametre!$C$194))/1000</f>
        <v>0</v>
      </c>
      <c r="W14" s="42">
        <f>(('10 Znečisťujúce látky'!W18*Parametre!$C$196)+(('10 Znečisťujúce látky'!W23-'10 Znečisťujúce látky'!W18)*Parametre!$C$194))/1000</f>
        <v>0</v>
      </c>
      <c r="X14" s="42">
        <f>(('10 Znečisťujúce látky'!X18*Parametre!$C$196)+(('10 Znečisťujúce látky'!X23-'10 Znečisťujúce látky'!X18)*Parametre!$C$194))/1000</f>
        <v>0</v>
      </c>
      <c r="Y14" s="42">
        <f>(('10 Znečisťujúce látky'!Y18*Parametre!$C$196)+(('10 Znečisťujúce látky'!Y23-'10 Znečisťujúce látky'!Y18)*Parametre!$C$194))/1000</f>
        <v>0</v>
      </c>
      <c r="Z14" s="42">
        <f>(('10 Znečisťujúce látky'!Z18*Parametre!$C$196)+(('10 Znečisťujúce látky'!Z23-'10 Znečisťujúce látky'!Z18)*Parametre!$C$194))/1000</f>
        <v>0</v>
      </c>
      <c r="AA14" s="42">
        <f>(('10 Znečisťujúce látky'!AA18*Parametre!$C$196)+(('10 Znečisťujúce látky'!AA23-'10 Znečisťujúce látky'!AA18)*Parametre!$C$194))/1000</f>
        <v>0</v>
      </c>
      <c r="AB14" s="42">
        <f>(('10 Znečisťujúce látky'!AB18*Parametre!$C$196)+(('10 Znečisťujúce látky'!AB23-'10 Znečisťujúce látky'!AB18)*Parametre!$C$194))/1000</f>
        <v>0</v>
      </c>
      <c r="AC14" s="42">
        <f>(('10 Znečisťujúce látky'!AC18*Parametre!$C$196)+(('10 Znečisťujúce látky'!AC23-'10 Znečisťujúce látky'!AC18)*Parametre!$C$194))/1000</f>
        <v>0</v>
      </c>
      <c r="AD14" s="42">
        <f>(('10 Znečisťujúce látky'!AD18*Parametre!$C$196)+(('10 Znečisťujúce látky'!AD23-'10 Znečisťujúce látky'!AD18)*Parametre!$C$194))/1000</f>
        <v>0</v>
      </c>
      <c r="AE14" s="42">
        <f>(('10 Znečisťujúce látky'!AE18*Parametre!$C$196)+(('10 Znečisťujúce látky'!AE23-'10 Znečisťujúce látky'!AE18)*Parametre!$C$194))/1000</f>
        <v>0</v>
      </c>
      <c r="AF14" s="42">
        <f>(('10 Znečisťujúce látky'!AF18*Parametre!$C$196)+(('10 Znečisťujúce látky'!AF23-'10 Znečisťujúce látky'!AF18)*Parametre!$C$194))/1000</f>
        <v>0</v>
      </c>
      <c r="AG14" s="42">
        <f>(('10 Znečisťujúce látky'!AG18*Parametre!$C$196)+(('10 Znečisťujúce látky'!AG23-'10 Znečisťujúce látky'!AG18)*Parametre!$C$194))/1000</f>
        <v>0</v>
      </c>
    </row>
    <row r="15" spans="2:33" x14ac:dyDescent="0.2">
      <c r="B15" s="35" t="s">
        <v>327</v>
      </c>
      <c r="C15" s="42">
        <f t="shared" ref="C15:C16" si="4">SUM(D15:AG15)</f>
        <v>0</v>
      </c>
      <c r="D15" s="42">
        <f>(('10 Znečisťujúce látky'!D18*Parametre!$D$196)+(('10 Znečisťujúce látky'!D23-'10 Znečisťujúce látky'!D18)*Parametre!$D$194))/1000</f>
        <v>0</v>
      </c>
      <c r="E15" s="42">
        <f>(('10 Znečisťujúce látky'!E18*Parametre!$D$196)+(('10 Znečisťujúce látky'!E23-'10 Znečisťujúce látky'!E18)*Parametre!$D$194))/1000</f>
        <v>0</v>
      </c>
      <c r="F15" s="42">
        <f>(('10 Znečisťujúce látky'!F18*Parametre!$D$196)+(('10 Znečisťujúce látky'!F23-'10 Znečisťujúce látky'!F18)*Parametre!$D$194))/1000</f>
        <v>0</v>
      </c>
      <c r="G15" s="42">
        <f>(('10 Znečisťujúce látky'!G18*Parametre!$D$196)+(('10 Znečisťujúce látky'!G23-'10 Znečisťujúce látky'!G18)*Parametre!$D$194))/1000</f>
        <v>0</v>
      </c>
      <c r="H15" s="42">
        <f>(('10 Znečisťujúce látky'!H18*Parametre!$D$196)+(('10 Znečisťujúce látky'!H23-'10 Znečisťujúce látky'!H18)*Parametre!$D$194))/1000</f>
        <v>0</v>
      </c>
      <c r="I15" s="42">
        <f>(('10 Znečisťujúce látky'!I18*Parametre!$D$196)+(('10 Znečisťujúce látky'!I23-'10 Znečisťujúce látky'!I18)*Parametre!$D$194))/1000</f>
        <v>0</v>
      </c>
      <c r="J15" s="42">
        <f>(('10 Znečisťujúce látky'!J18*Parametre!$D$196)+(('10 Znečisťujúce látky'!J23-'10 Znečisťujúce látky'!J18)*Parametre!$D$194))/1000</f>
        <v>0</v>
      </c>
      <c r="K15" s="42">
        <f>(('10 Znečisťujúce látky'!K18*Parametre!$D$196)+(('10 Znečisťujúce látky'!K23-'10 Znečisťujúce látky'!K18)*Parametre!$D$194))/1000</f>
        <v>0</v>
      </c>
      <c r="L15" s="42">
        <f>(('10 Znečisťujúce látky'!L18*Parametre!$D$196)+(('10 Znečisťujúce látky'!L23-'10 Znečisťujúce látky'!L18)*Parametre!$D$194))/1000</f>
        <v>0</v>
      </c>
      <c r="M15" s="42">
        <f>(('10 Znečisťujúce látky'!M18*Parametre!$D$196)+(('10 Znečisťujúce látky'!M23-'10 Znečisťujúce látky'!M18)*Parametre!$D$194))/1000</f>
        <v>0</v>
      </c>
      <c r="N15" s="42">
        <f>(('10 Znečisťujúce látky'!N18*Parametre!$D$196)+(('10 Znečisťujúce látky'!N23-'10 Znečisťujúce látky'!N18)*Parametre!$D$194))/1000</f>
        <v>0</v>
      </c>
      <c r="O15" s="42">
        <f>(('10 Znečisťujúce látky'!O18*Parametre!$D$196)+(('10 Znečisťujúce látky'!O23-'10 Znečisťujúce látky'!O18)*Parametre!$D$194))/1000</f>
        <v>0</v>
      </c>
      <c r="P15" s="42">
        <f>(('10 Znečisťujúce látky'!P18*Parametre!$D$196)+(('10 Znečisťujúce látky'!P23-'10 Znečisťujúce látky'!P18)*Parametre!$D$194))/1000</f>
        <v>0</v>
      </c>
      <c r="Q15" s="42">
        <f>(('10 Znečisťujúce látky'!Q18*Parametre!$D$196)+(('10 Znečisťujúce látky'!Q23-'10 Znečisťujúce látky'!Q18)*Parametre!$D$194))/1000</f>
        <v>0</v>
      </c>
      <c r="R15" s="42">
        <f>(('10 Znečisťujúce látky'!R18*Parametre!$D$196)+(('10 Znečisťujúce látky'!R23-'10 Znečisťujúce látky'!R18)*Parametre!$D$194))/1000</f>
        <v>0</v>
      </c>
      <c r="S15" s="42">
        <f>(('10 Znečisťujúce látky'!S18*Parametre!$D$196)+(('10 Znečisťujúce látky'!S23-'10 Znečisťujúce látky'!S18)*Parametre!$D$194))/1000</f>
        <v>0</v>
      </c>
      <c r="T15" s="42">
        <f>(('10 Znečisťujúce látky'!T18*Parametre!$D$196)+(('10 Znečisťujúce látky'!T23-'10 Znečisťujúce látky'!T18)*Parametre!$D$194))/1000</f>
        <v>0</v>
      </c>
      <c r="U15" s="42">
        <f>(('10 Znečisťujúce látky'!U18*Parametre!$D$196)+(('10 Znečisťujúce látky'!U23-'10 Znečisťujúce látky'!U18)*Parametre!$D$194))/1000</f>
        <v>0</v>
      </c>
      <c r="V15" s="42">
        <f>(('10 Znečisťujúce látky'!V18*Parametre!$D$196)+(('10 Znečisťujúce látky'!V23-'10 Znečisťujúce látky'!V18)*Parametre!$D$194))/1000</f>
        <v>0</v>
      </c>
      <c r="W15" s="42">
        <f>(('10 Znečisťujúce látky'!W18*Parametre!$D$196)+(('10 Znečisťujúce látky'!W23-'10 Znečisťujúce látky'!W18)*Parametre!$D$194))/1000</f>
        <v>0</v>
      </c>
      <c r="X15" s="42">
        <f>(('10 Znečisťujúce látky'!X18*Parametre!$D$196)+(('10 Znečisťujúce látky'!X23-'10 Znečisťujúce látky'!X18)*Parametre!$D$194))/1000</f>
        <v>0</v>
      </c>
      <c r="Y15" s="42">
        <f>(('10 Znečisťujúce látky'!Y18*Parametre!$D$196)+(('10 Znečisťujúce látky'!Y23-'10 Znečisťujúce látky'!Y18)*Parametre!$D$194))/1000</f>
        <v>0</v>
      </c>
      <c r="Z15" s="42">
        <f>(('10 Znečisťujúce látky'!Z18*Parametre!$D$196)+(('10 Znečisťujúce látky'!Z23-'10 Znečisťujúce látky'!Z18)*Parametre!$D$194))/1000</f>
        <v>0</v>
      </c>
      <c r="AA15" s="42">
        <f>(('10 Znečisťujúce látky'!AA18*Parametre!$D$196)+(('10 Znečisťujúce látky'!AA23-'10 Znečisťujúce látky'!AA18)*Parametre!$D$194))/1000</f>
        <v>0</v>
      </c>
      <c r="AB15" s="42">
        <f>(('10 Znečisťujúce látky'!AB18*Parametre!$D$196)+(('10 Znečisťujúce látky'!AB23-'10 Znečisťujúce látky'!AB18)*Parametre!$D$194))/1000</f>
        <v>0</v>
      </c>
      <c r="AC15" s="42">
        <f>(('10 Znečisťujúce látky'!AC18*Parametre!$D$196)+(('10 Znečisťujúce látky'!AC23-'10 Znečisťujúce látky'!AC18)*Parametre!$D$194))/1000</f>
        <v>0</v>
      </c>
      <c r="AD15" s="42">
        <f>(('10 Znečisťujúce látky'!AD18*Parametre!$D$196)+(('10 Znečisťujúce látky'!AD23-'10 Znečisťujúce látky'!AD18)*Parametre!$D$194))/1000</f>
        <v>0</v>
      </c>
      <c r="AE15" s="42">
        <f>(('10 Znečisťujúce látky'!AE18*Parametre!$D$196)+(('10 Znečisťujúce látky'!AE23-'10 Znečisťujúce látky'!AE18)*Parametre!$D$194))/1000</f>
        <v>0</v>
      </c>
      <c r="AF15" s="42">
        <f>(('10 Znečisťujúce látky'!AF18*Parametre!$D$196)+(('10 Znečisťujúce látky'!AF23-'10 Znečisťujúce látky'!AF18)*Parametre!$D$194))/1000</f>
        <v>0</v>
      </c>
      <c r="AG15" s="42">
        <f>(('10 Znečisťujúce látky'!AG18*Parametre!$D$196)+(('10 Znečisťujúce látky'!AG23-'10 Znečisťujúce látky'!AG18)*Parametre!$D$194))/1000</f>
        <v>0</v>
      </c>
    </row>
    <row r="16" spans="2:33" x14ac:dyDescent="0.2">
      <c r="B16" s="35" t="s">
        <v>328</v>
      </c>
      <c r="C16" s="42">
        <f t="shared" si="4"/>
        <v>0</v>
      </c>
      <c r="D16" s="42">
        <f>(('10 Znečisťujúce látky'!D18*Parametre!$E$196)+(('10 Znečisťujúce látky'!D23-'10 Znečisťujúce látky'!D18)*Parametre!$E$194))/1000</f>
        <v>0</v>
      </c>
      <c r="E16" s="42">
        <f>(('10 Znečisťujúce látky'!E18*Parametre!$E$196)+(('10 Znečisťujúce látky'!E23-'10 Znečisťujúce látky'!E18)*Parametre!$E$194))/1000</f>
        <v>0</v>
      </c>
      <c r="F16" s="42">
        <f>(('10 Znečisťujúce látky'!F18*Parametre!$E$196)+(('10 Znečisťujúce látky'!F23-'10 Znečisťujúce látky'!F18)*Parametre!$E$194))/1000</f>
        <v>0</v>
      </c>
      <c r="G16" s="42">
        <f>(('10 Znečisťujúce látky'!G18*Parametre!$E$196)+(('10 Znečisťujúce látky'!G23-'10 Znečisťujúce látky'!G18)*Parametre!$E$194))/1000</f>
        <v>0</v>
      </c>
      <c r="H16" s="42">
        <f>(('10 Znečisťujúce látky'!H18*Parametre!$E$196)+(('10 Znečisťujúce látky'!H23-'10 Znečisťujúce látky'!H18)*Parametre!$E$194))/1000</f>
        <v>0</v>
      </c>
      <c r="I16" s="42">
        <f>(('10 Znečisťujúce látky'!I18*Parametre!$E$196)+(('10 Znečisťujúce látky'!I23-'10 Znečisťujúce látky'!I18)*Parametre!$E$194))/1000</f>
        <v>0</v>
      </c>
      <c r="J16" s="42">
        <f>(('10 Znečisťujúce látky'!J18*Parametre!$E$196)+(('10 Znečisťujúce látky'!J23-'10 Znečisťujúce látky'!J18)*Parametre!$E$194))/1000</f>
        <v>0</v>
      </c>
      <c r="K16" s="42">
        <f>(('10 Znečisťujúce látky'!K18*Parametre!$E$196)+(('10 Znečisťujúce látky'!K23-'10 Znečisťujúce látky'!K18)*Parametre!$E$194))/1000</f>
        <v>0</v>
      </c>
      <c r="L16" s="42">
        <f>(('10 Znečisťujúce látky'!L18*Parametre!$E$196)+(('10 Znečisťujúce látky'!L23-'10 Znečisťujúce látky'!L18)*Parametre!$E$194))/1000</f>
        <v>0</v>
      </c>
      <c r="M16" s="42">
        <f>(('10 Znečisťujúce látky'!M18*Parametre!$E$196)+(('10 Znečisťujúce látky'!M23-'10 Znečisťujúce látky'!M18)*Parametre!$E$194))/1000</f>
        <v>0</v>
      </c>
      <c r="N16" s="42">
        <f>(('10 Znečisťujúce látky'!N18*Parametre!$E$196)+(('10 Znečisťujúce látky'!N23-'10 Znečisťujúce látky'!N18)*Parametre!$E$194))/1000</f>
        <v>0</v>
      </c>
      <c r="O16" s="42">
        <f>(('10 Znečisťujúce látky'!O18*Parametre!$E$196)+(('10 Znečisťujúce látky'!O23-'10 Znečisťujúce látky'!O18)*Parametre!$E$194))/1000</f>
        <v>0</v>
      </c>
      <c r="P16" s="42">
        <f>(('10 Znečisťujúce látky'!P18*Parametre!$E$196)+(('10 Znečisťujúce látky'!P23-'10 Znečisťujúce látky'!P18)*Parametre!$E$194))/1000</f>
        <v>0</v>
      </c>
      <c r="Q16" s="42">
        <f>(('10 Znečisťujúce látky'!Q18*Parametre!$E$196)+(('10 Znečisťujúce látky'!Q23-'10 Znečisťujúce látky'!Q18)*Parametre!$E$194))/1000</f>
        <v>0</v>
      </c>
      <c r="R16" s="42">
        <f>(('10 Znečisťujúce látky'!R18*Parametre!$E$196)+(('10 Znečisťujúce látky'!R23-'10 Znečisťujúce látky'!R18)*Parametre!$E$194))/1000</f>
        <v>0</v>
      </c>
      <c r="S16" s="42">
        <f>(('10 Znečisťujúce látky'!S18*Parametre!$E$196)+(('10 Znečisťujúce látky'!S23-'10 Znečisťujúce látky'!S18)*Parametre!$E$194))/1000</f>
        <v>0</v>
      </c>
      <c r="T16" s="42">
        <f>(('10 Znečisťujúce látky'!T18*Parametre!$E$196)+(('10 Znečisťujúce látky'!T23-'10 Znečisťujúce látky'!T18)*Parametre!$E$194))/1000</f>
        <v>0</v>
      </c>
      <c r="U16" s="42">
        <f>(('10 Znečisťujúce látky'!U18*Parametre!$E$196)+(('10 Znečisťujúce látky'!U23-'10 Znečisťujúce látky'!U18)*Parametre!$E$194))/1000</f>
        <v>0</v>
      </c>
      <c r="V16" s="42">
        <f>(('10 Znečisťujúce látky'!V18*Parametre!$E$196)+(('10 Znečisťujúce látky'!V23-'10 Znečisťujúce látky'!V18)*Parametre!$E$194))/1000</f>
        <v>0</v>
      </c>
      <c r="W16" s="42">
        <f>(('10 Znečisťujúce látky'!W18*Parametre!$E$196)+(('10 Znečisťujúce látky'!W23-'10 Znečisťujúce látky'!W18)*Parametre!$E$194))/1000</f>
        <v>0</v>
      </c>
      <c r="X16" s="42">
        <f>(('10 Znečisťujúce látky'!X18*Parametre!$E$196)+(('10 Znečisťujúce látky'!X23-'10 Znečisťujúce látky'!X18)*Parametre!$E$194))/1000</f>
        <v>0</v>
      </c>
      <c r="Y16" s="42">
        <f>(('10 Znečisťujúce látky'!Y18*Parametre!$E$196)+(('10 Znečisťujúce látky'!Y23-'10 Znečisťujúce látky'!Y18)*Parametre!$E$194))/1000</f>
        <v>0</v>
      </c>
      <c r="Z16" s="42">
        <f>(('10 Znečisťujúce látky'!Z18*Parametre!$E$196)+(('10 Znečisťujúce látky'!Z23-'10 Znečisťujúce látky'!Z18)*Parametre!$E$194))/1000</f>
        <v>0</v>
      </c>
      <c r="AA16" s="42">
        <f>(('10 Znečisťujúce látky'!AA18*Parametre!$E$196)+(('10 Znečisťujúce látky'!AA23-'10 Znečisťujúce látky'!AA18)*Parametre!$E$194))/1000</f>
        <v>0</v>
      </c>
      <c r="AB16" s="42">
        <f>(('10 Znečisťujúce látky'!AB18*Parametre!$E$196)+(('10 Znečisťujúce látky'!AB23-'10 Znečisťujúce látky'!AB18)*Parametre!$E$194))/1000</f>
        <v>0</v>
      </c>
      <c r="AC16" s="42">
        <f>(('10 Znečisťujúce látky'!AC18*Parametre!$E$196)+(('10 Znečisťujúce látky'!AC23-'10 Znečisťujúce látky'!AC18)*Parametre!$E$194))/1000</f>
        <v>0</v>
      </c>
      <c r="AD16" s="42">
        <f>(('10 Znečisťujúce látky'!AD18*Parametre!$E$196)+(('10 Znečisťujúce látky'!AD23-'10 Znečisťujúce látky'!AD18)*Parametre!$E$194))/1000</f>
        <v>0</v>
      </c>
      <c r="AE16" s="42">
        <f>(('10 Znečisťujúce látky'!AE18*Parametre!$E$196)+(('10 Znečisťujúce látky'!AE23-'10 Znečisťujúce látky'!AE18)*Parametre!$E$194))/1000</f>
        <v>0</v>
      </c>
      <c r="AF16" s="42">
        <f>(('10 Znečisťujúce látky'!AF18*Parametre!$E$196)+(('10 Znečisťujúce látky'!AF23-'10 Znečisťujúce látky'!AF18)*Parametre!$E$194))/1000</f>
        <v>0</v>
      </c>
      <c r="AG16" s="42">
        <f>(('10 Znečisťujúce látky'!AG18*Parametre!$E$196)+(('10 Znečisťujúce látky'!AG23-'10 Znečisťujúce látky'!AG18)*Parametre!$E$194))/1000</f>
        <v>0</v>
      </c>
    </row>
    <row r="17" spans="2:33" x14ac:dyDescent="0.2">
      <c r="B17" s="36" t="s">
        <v>45</v>
      </c>
      <c r="C17" s="158">
        <f>SUM(D17:AG17)</f>
        <v>0</v>
      </c>
      <c r="D17" s="158">
        <f t="shared" ref="D17:AG17" si="5">SUM(D14:D16)</f>
        <v>0</v>
      </c>
      <c r="E17" s="158">
        <f t="shared" si="5"/>
        <v>0</v>
      </c>
      <c r="F17" s="158">
        <f t="shared" si="5"/>
        <v>0</v>
      </c>
      <c r="G17" s="158">
        <f t="shared" si="5"/>
        <v>0</v>
      </c>
      <c r="H17" s="158">
        <f t="shared" si="5"/>
        <v>0</v>
      </c>
      <c r="I17" s="158">
        <f t="shared" si="5"/>
        <v>0</v>
      </c>
      <c r="J17" s="158">
        <f t="shared" si="5"/>
        <v>0</v>
      </c>
      <c r="K17" s="158">
        <f t="shared" si="5"/>
        <v>0</v>
      </c>
      <c r="L17" s="158">
        <f t="shared" si="5"/>
        <v>0</v>
      </c>
      <c r="M17" s="158">
        <f t="shared" si="5"/>
        <v>0</v>
      </c>
      <c r="N17" s="158">
        <f t="shared" si="5"/>
        <v>0</v>
      </c>
      <c r="O17" s="158">
        <f t="shared" si="5"/>
        <v>0</v>
      </c>
      <c r="P17" s="158">
        <f t="shared" si="5"/>
        <v>0</v>
      </c>
      <c r="Q17" s="158">
        <f t="shared" si="5"/>
        <v>0</v>
      </c>
      <c r="R17" s="158">
        <f t="shared" si="5"/>
        <v>0</v>
      </c>
      <c r="S17" s="158">
        <f t="shared" si="5"/>
        <v>0</v>
      </c>
      <c r="T17" s="158">
        <f t="shared" si="5"/>
        <v>0</v>
      </c>
      <c r="U17" s="158">
        <f t="shared" si="5"/>
        <v>0</v>
      </c>
      <c r="V17" s="158">
        <f t="shared" si="5"/>
        <v>0</v>
      </c>
      <c r="W17" s="158">
        <f t="shared" si="5"/>
        <v>0</v>
      </c>
      <c r="X17" s="158">
        <f t="shared" si="5"/>
        <v>0</v>
      </c>
      <c r="Y17" s="158">
        <f t="shared" si="5"/>
        <v>0</v>
      </c>
      <c r="Z17" s="158">
        <f t="shared" si="5"/>
        <v>0</v>
      </c>
      <c r="AA17" s="158">
        <f t="shared" si="5"/>
        <v>0</v>
      </c>
      <c r="AB17" s="158">
        <f t="shared" si="5"/>
        <v>0</v>
      </c>
      <c r="AC17" s="158">
        <f t="shared" si="5"/>
        <v>0</v>
      </c>
      <c r="AD17" s="158">
        <f t="shared" si="5"/>
        <v>0</v>
      </c>
      <c r="AE17" s="158">
        <f t="shared" si="5"/>
        <v>0</v>
      </c>
      <c r="AF17" s="158">
        <f t="shared" si="5"/>
        <v>0</v>
      </c>
      <c r="AG17" s="158">
        <f t="shared" si="5"/>
        <v>0</v>
      </c>
    </row>
    <row r="20" spans="2:33" x14ac:dyDescent="0.2">
      <c r="B20" s="379" t="s">
        <v>572</v>
      </c>
      <c r="C20" s="35"/>
      <c r="D20" s="35" t="s">
        <v>10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</row>
    <row r="21" spans="2:33" x14ac:dyDescent="0.2">
      <c r="B21" s="381"/>
      <c r="C21" s="36"/>
      <c r="D21" s="35">
        <v>1</v>
      </c>
      <c r="E21" s="35">
        <v>2</v>
      </c>
      <c r="F21" s="35">
        <v>3</v>
      </c>
      <c r="G21" s="35">
        <v>4</v>
      </c>
      <c r="H21" s="35">
        <v>5</v>
      </c>
      <c r="I21" s="35">
        <v>6</v>
      </c>
      <c r="J21" s="35">
        <v>7</v>
      </c>
      <c r="K21" s="35">
        <v>8</v>
      </c>
      <c r="L21" s="35">
        <v>9</v>
      </c>
      <c r="M21" s="35">
        <v>10</v>
      </c>
      <c r="N21" s="35">
        <v>11</v>
      </c>
      <c r="O21" s="35">
        <v>12</v>
      </c>
      <c r="P21" s="35">
        <v>13</v>
      </c>
      <c r="Q21" s="35">
        <v>14</v>
      </c>
      <c r="R21" s="35">
        <v>15</v>
      </c>
      <c r="S21" s="35">
        <v>16</v>
      </c>
      <c r="T21" s="35">
        <v>17</v>
      </c>
      <c r="U21" s="35">
        <v>18</v>
      </c>
      <c r="V21" s="35">
        <v>19</v>
      </c>
      <c r="W21" s="35">
        <v>20</v>
      </c>
      <c r="X21" s="35">
        <v>21</v>
      </c>
      <c r="Y21" s="35">
        <v>22</v>
      </c>
      <c r="Z21" s="35">
        <v>23</v>
      </c>
      <c r="AA21" s="35">
        <v>24</v>
      </c>
      <c r="AB21" s="35">
        <v>25</v>
      </c>
      <c r="AC21" s="35">
        <v>26</v>
      </c>
      <c r="AD21" s="35">
        <v>27</v>
      </c>
      <c r="AE21" s="35">
        <v>28</v>
      </c>
      <c r="AF21" s="35">
        <v>29</v>
      </c>
      <c r="AG21" s="35">
        <v>30</v>
      </c>
    </row>
    <row r="22" spans="2:33" x14ac:dyDescent="0.2">
      <c r="B22" s="38" t="s">
        <v>82</v>
      </c>
      <c r="C22" s="38" t="s">
        <v>9</v>
      </c>
      <c r="D22" s="39">
        <f>D4</f>
        <v>2024</v>
      </c>
      <c r="E22" s="39">
        <f t="shared" ref="E22:AG22" si="6">E4</f>
        <v>2025</v>
      </c>
      <c r="F22" s="39">
        <f t="shared" si="6"/>
        <v>2026</v>
      </c>
      <c r="G22" s="39">
        <f t="shared" si="6"/>
        <v>2027</v>
      </c>
      <c r="H22" s="39">
        <f t="shared" si="6"/>
        <v>2028</v>
      </c>
      <c r="I22" s="39">
        <f t="shared" si="6"/>
        <v>2029</v>
      </c>
      <c r="J22" s="39">
        <f t="shared" si="6"/>
        <v>2030</v>
      </c>
      <c r="K22" s="39">
        <f t="shared" si="6"/>
        <v>2031</v>
      </c>
      <c r="L22" s="39">
        <f t="shared" si="6"/>
        <v>2032</v>
      </c>
      <c r="M22" s="39">
        <f t="shared" si="6"/>
        <v>2033</v>
      </c>
      <c r="N22" s="39">
        <f t="shared" si="6"/>
        <v>2034</v>
      </c>
      <c r="O22" s="39">
        <f t="shared" si="6"/>
        <v>2035</v>
      </c>
      <c r="P22" s="39">
        <f t="shared" si="6"/>
        <v>2036</v>
      </c>
      <c r="Q22" s="39">
        <f t="shared" si="6"/>
        <v>2037</v>
      </c>
      <c r="R22" s="39">
        <f t="shared" si="6"/>
        <v>2038</v>
      </c>
      <c r="S22" s="39">
        <f t="shared" si="6"/>
        <v>2039</v>
      </c>
      <c r="T22" s="39">
        <f t="shared" si="6"/>
        <v>2040</v>
      </c>
      <c r="U22" s="39">
        <f t="shared" si="6"/>
        <v>2041</v>
      </c>
      <c r="V22" s="39">
        <f t="shared" si="6"/>
        <v>2042</v>
      </c>
      <c r="W22" s="39">
        <f t="shared" si="6"/>
        <v>2043</v>
      </c>
      <c r="X22" s="39">
        <f t="shared" si="6"/>
        <v>2044</v>
      </c>
      <c r="Y22" s="39">
        <f t="shared" si="6"/>
        <v>2045</v>
      </c>
      <c r="Z22" s="39">
        <f t="shared" si="6"/>
        <v>2046</v>
      </c>
      <c r="AA22" s="39">
        <f t="shared" si="6"/>
        <v>2047</v>
      </c>
      <c r="AB22" s="39">
        <f t="shared" si="6"/>
        <v>2048</v>
      </c>
      <c r="AC22" s="39">
        <f t="shared" si="6"/>
        <v>2049</v>
      </c>
      <c r="AD22" s="39">
        <f t="shared" si="6"/>
        <v>2050</v>
      </c>
      <c r="AE22" s="39">
        <f t="shared" si="6"/>
        <v>2051</v>
      </c>
      <c r="AF22" s="39">
        <f t="shared" si="6"/>
        <v>2052</v>
      </c>
      <c r="AG22" s="39">
        <f t="shared" si="6"/>
        <v>2053</v>
      </c>
    </row>
    <row r="23" spans="2:33" x14ac:dyDescent="0.2">
      <c r="B23" s="35" t="s">
        <v>326</v>
      </c>
      <c r="C23" s="42">
        <f>SUM(D23:AG23)</f>
        <v>0</v>
      </c>
      <c r="D23" s="42">
        <f t="shared" ref="D23:AG23" si="7">D5-D14</f>
        <v>0</v>
      </c>
      <c r="E23" s="42">
        <f t="shared" si="7"/>
        <v>0</v>
      </c>
      <c r="F23" s="42">
        <f t="shared" si="7"/>
        <v>0</v>
      </c>
      <c r="G23" s="42">
        <f t="shared" si="7"/>
        <v>0</v>
      </c>
      <c r="H23" s="42">
        <f t="shared" si="7"/>
        <v>0</v>
      </c>
      <c r="I23" s="42">
        <f t="shared" si="7"/>
        <v>0</v>
      </c>
      <c r="J23" s="42">
        <f t="shared" si="7"/>
        <v>0</v>
      </c>
      <c r="K23" s="42">
        <f t="shared" si="7"/>
        <v>0</v>
      </c>
      <c r="L23" s="42">
        <f t="shared" si="7"/>
        <v>0</v>
      </c>
      <c r="M23" s="42">
        <f t="shared" si="7"/>
        <v>0</v>
      </c>
      <c r="N23" s="42">
        <f t="shared" si="7"/>
        <v>0</v>
      </c>
      <c r="O23" s="42">
        <f t="shared" si="7"/>
        <v>0</v>
      </c>
      <c r="P23" s="42">
        <f t="shared" si="7"/>
        <v>0</v>
      </c>
      <c r="Q23" s="42">
        <f t="shared" si="7"/>
        <v>0</v>
      </c>
      <c r="R23" s="42">
        <f t="shared" si="7"/>
        <v>0</v>
      </c>
      <c r="S23" s="42">
        <f t="shared" si="7"/>
        <v>0</v>
      </c>
      <c r="T23" s="42">
        <f t="shared" si="7"/>
        <v>0</v>
      </c>
      <c r="U23" s="42">
        <f t="shared" si="7"/>
        <v>0</v>
      </c>
      <c r="V23" s="42">
        <f t="shared" si="7"/>
        <v>0</v>
      </c>
      <c r="W23" s="42">
        <f t="shared" si="7"/>
        <v>0</v>
      </c>
      <c r="X23" s="42">
        <f t="shared" si="7"/>
        <v>0</v>
      </c>
      <c r="Y23" s="42">
        <f t="shared" si="7"/>
        <v>0</v>
      </c>
      <c r="Z23" s="42">
        <f t="shared" si="7"/>
        <v>0</v>
      </c>
      <c r="AA23" s="42">
        <f t="shared" si="7"/>
        <v>0</v>
      </c>
      <c r="AB23" s="42">
        <f t="shared" si="7"/>
        <v>0</v>
      </c>
      <c r="AC23" s="42">
        <f t="shared" si="7"/>
        <v>0</v>
      </c>
      <c r="AD23" s="42">
        <f t="shared" si="7"/>
        <v>0</v>
      </c>
      <c r="AE23" s="42">
        <f t="shared" si="7"/>
        <v>0</v>
      </c>
      <c r="AF23" s="42">
        <f t="shared" si="7"/>
        <v>0</v>
      </c>
      <c r="AG23" s="42">
        <f t="shared" si="7"/>
        <v>0</v>
      </c>
    </row>
    <row r="24" spans="2:33" x14ac:dyDescent="0.2">
      <c r="B24" s="35" t="s">
        <v>327</v>
      </c>
      <c r="C24" s="42">
        <f t="shared" ref="C24:C27" si="8">SUM(D24:AG24)</f>
        <v>0</v>
      </c>
      <c r="D24" s="42">
        <f t="shared" ref="D24:AG24" si="9">D6-D15</f>
        <v>0</v>
      </c>
      <c r="E24" s="42">
        <f t="shared" si="9"/>
        <v>0</v>
      </c>
      <c r="F24" s="42">
        <f t="shared" si="9"/>
        <v>0</v>
      </c>
      <c r="G24" s="42">
        <f t="shared" si="9"/>
        <v>0</v>
      </c>
      <c r="H24" s="42">
        <f t="shared" si="9"/>
        <v>0</v>
      </c>
      <c r="I24" s="42">
        <f t="shared" si="9"/>
        <v>0</v>
      </c>
      <c r="J24" s="42">
        <f t="shared" si="9"/>
        <v>0</v>
      </c>
      <c r="K24" s="42">
        <f t="shared" si="9"/>
        <v>0</v>
      </c>
      <c r="L24" s="42">
        <f t="shared" si="9"/>
        <v>0</v>
      </c>
      <c r="M24" s="42">
        <f t="shared" si="9"/>
        <v>0</v>
      </c>
      <c r="N24" s="42">
        <f t="shared" si="9"/>
        <v>0</v>
      </c>
      <c r="O24" s="42">
        <f t="shared" si="9"/>
        <v>0</v>
      </c>
      <c r="P24" s="42">
        <f t="shared" si="9"/>
        <v>0</v>
      </c>
      <c r="Q24" s="42">
        <f t="shared" si="9"/>
        <v>0</v>
      </c>
      <c r="R24" s="42">
        <f t="shared" si="9"/>
        <v>0</v>
      </c>
      <c r="S24" s="42">
        <f t="shared" si="9"/>
        <v>0</v>
      </c>
      <c r="T24" s="42">
        <f t="shared" si="9"/>
        <v>0</v>
      </c>
      <c r="U24" s="42">
        <f t="shared" si="9"/>
        <v>0</v>
      </c>
      <c r="V24" s="42">
        <f t="shared" si="9"/>
        <v>0</v>
      </c>
      <c r="W24" s="42">
        <f t="shared" si="9"/>
        <v>0</v>
      </c>
      <c r="X24" s="42">
        <f t="shared" si="9"/>
        <v>0</v>
      </c>
      <c r="Y24" s="42">
        <f t="shared" si="9"/>
        <v>0</v>
      </c>
      <c r="Z24" s="42">
        <f t="shared" si="9"/>
        <v>0</v>
      </c>
      <c r="AA24" s="42">
        <f t="shared" si="9"/>
        <v>0</v>
      </c>
      <c r="AB24" s="42">
        <f t="shared" si="9"/>
        <v>0</v>
      </c>
      <c r="AC24" s="42">
        <f t="shared" si="9"/>
        <v>0</v>
      </c>
      <c r="AD24" s="42">
        <f t="shared" si="9"/>
        <v>0</v>
      </c>
      <c r="AE24" s="42">
        <f t="shared" si="9"/>
        <v>0</v>
      </c>
      <c r="AF24" s="42">
        <f t="shared" si="9"/>
        <v>0</v>
      </c>
      <c r="AG24" s="42">
        <f t="shared" si="9"/>
        <v>0</v>
      </c>
    </row>
    <row r="25" spans="2:33" x14ac:dyDescent="0.2">
      <c r="B25" s="35" t="s">
        <v>328</v>
      </c>
      <c r="C25" s="42">
        <f t="shared" si="8"/>
        <v>0</v>
      </c>
      <c r="D25" s="42">
        <f t="shared" ref="D25:AG25" si="10">D7-D16</f>
        <v>0</v>
      </c>
      <c r="E25" s="42">
        <f t="shared" si="10"/>
        <v>0</v>
      </c>
      <c r="F25" s="42">
        <f t="shared" si="10"/>
        <v>0</v>
      </c>
      <c r="G25" s="42">
        <f t="shared" si="10"/>
        <v>0</v>
      </c>
      <c r="H25" s="42">
        <f t="shared" si="10"/>
        <v>0</v>
      </c>
      <c r="I25" s="42">
        <f t="shared" si="10"/>
        <v>0</v>
      </c>
      <c r="J25" s="42">
        <f t="shared" si="10"/>
        <v>0</v>
      </c>
      <c r="K25" s="42">
        <f t="shared" si="10"/>
        <v>0</v>
      </c>
      <c r="L25" s="42">
        <f t="shared" si="10"/>
        <v>0</v>
      </c>
      <c r="M25" s="42">
        <f t="shared" si="10"/>
        <v>0</v>
      </c>
      <c r="N25" s="42">
        <f t="shared" si="10"/>
        <v>0</v>
      </c>
      <c r="O25" s="42">
        <f t="shared" si="10"/>
        <v>0</v>
      </c>
      <c r="P25" s="42">
        <f t="shared" si="10"/>
        <v>0</v>
      </c>
      <c r="Q25" s="42">
        <f t="shared" si="10"/>
        <v>0</v>
      </c>
      <c r="R25" s="42">
        <f t="shared" si="10"/>
        <v>0</v>
      </c>
      <c r="S25" s="42">
        <f t="shared" si="10"/>
        <v>0</v>
      </c>
      <c r="T25" s="42">
        <f t="shared" si="10"/>
        <v>0</v>
      </c>
      <c r="U25" s="42">
        <f t="shared" si="10"/>
        <v>0</v>
      </c>
      <c r="V25" s="42">
        <f t="shared" si="10"/>
        <v>0</v>
      </c>
      <c r="W25" s="42">
        <f t="shared" si="10"/>
        <v>0</v>
      </c>
      <c r="X25" s="42">
        <f t="shared" si="10"/>
        <v>0</v>
      </c>
      <c r="Y25" s="42">
        <f t="shared" si="10"/>
        <v>0</v>
      </c>
      <c r="Z25" s="42">
        <f t="shared" si="10"/>
        <v>0</v>
      </c>
      <c r="AA25" s="42">
        <f t="shared" si="10"/>
        <v>0</v>
      </c>
      <c r="AB25" s="42">
        <f t="shared" si="10"/>
        <v>0</v>
      </c>
      <c r="AC25" s="42">
        <f t="shared" si="10"/>
        <v>0</v>
      </c>
      <c r="AD25" s="42">
        <f t="shared" si="10"/>
        <v>0</v>
      </c>
      <c r="AE25" s="42">
        <f t="shared" si="10"/>
        <v>0</v>
      </c>
      <c r="AF25" s="42">
        <f t="shared" si="10"/>
        <v>0</v>
      </c>
      <c r="AG25" s="42">
        <f t="shared" si="10"/>
        <v>0</v>
      </c>
    </row>
    <row r="26" spans="2:33" x14ac:dyDescent="0.2">
      <c r="B26" s="230" t="s">
        <v>78</v>
      </c>
      <c r="C26" s="231">
        <f>SUM(D26:AG26)</f>
        <v>0</v>
      </c>
      <c r="D26" s="232">
        <f t="shared" ref="D26:AG26" si="11">SUM(D23:D25)</f>
        <v>0</v>
      </c>
      <c r="E26" s="231">
        <f t="shared" si="11"/>
        <v>0</v>
      </c>
      <c r="F26" s="231">
        <f t="shared" si="11"/>
        <v>0</v>
      </c>
      <c r="G26" s="231">
        <f t="shared" si="11"/>
        <v>0</v>
      </c>
      <c r="H26" s="231">
        <f t="shared" si="11"/>
        <v>0</v>
      </c>
      <c r="I26" s="231">
        <f t="shared" si="11"/>
        <v>0</v>
      </c>
      <c r="J26" s="231">
        <f t="shared" si="11"/>
        <v>0</v>
      </c>
      <c r="K26" s="231">
        <f t="shared" si="11"/>
        <v>0</v>
      </c>
      <c r="L26" s="231">
        <f t="shared" si="11"/>
        <v>0</v>
      </c>
      <c r="M26" s="231">
        <f t="shared" si="11"/>
        <v>0</v>
      </c>
      <c r="N26" s="231">
        <f t="shared" si="11"/>
        <v>0</v>
      </c>
      <c r="O26" s="231">
        <f t="shared" si="11"/>
        <v>0</v>
      </c>
      <c r="P26" s="231">
        <f t="shared" si="11"/>
        <v>0</v>
      </c>
      <c r="Q26" s="231">
        <f t="shared" si="11"/>
        <v>0</v>
      </c>
      <c r="R26" s="231">
        <f t="shared" si="11"/>
        <v>0</v>
      </c>
      <c r="S26" s="231">
        <f t="shared" si="11"/>
        <v>0</v>
      </c>
      <c r="T26" s="231">
        <f t="shared" si="11"/>
        <v>0</v>
      </c>
      <c r="U26" s="231">
        <f t="shared" si="11"/>
        <v>0</v>
      </c>
      <c r="V26" s="231">
        <f t="shared" si="11"/>
        <v>0</v>
      </c>
      <c r="W26" s="231">
        <f t="shared" si="11"/>
        <v>0</v>
      </c>
      <c r="X26" s="231">
        <f t="shared" si="11"/>
        <v>0</v>
      </c>
      <c r="Y26" s="231">
        <f t="shared" si="11"/>
        <v>0</v>
      </c>
      <c r="Z26" s="231">
        <f t="shared" si="11"/>
        <v>0</v>
      </c>
      <c r="AA26" s="231">
        <f t="shared" si="11"/>
        <v>0</v>
      </c>
      <c r="AB26" s="231">
        <f t="shared" si="11"/>
        <v>0</v>
      </c>
      <c r="AC26" s="231">
        <f t="shared" si="11"/>
        <v>0</v>
      </c>
      <c r="AD26" s="231">
        <f t="shared" si="11"/>
        <v>0</v>
      </c>
      <c r="AE26" s="231">
        <f t="shared" si="11"/>
        <v>0</v>
      </c>
      <c r="AF26" s="231">
        <f t="shared" si="11"/>
        <v>0</v>
      </c>
      <c r="AG26" s="231">
        <f t="shared" si="11"/>
        <v>0</v>
      </c>
    </row>
    <row r="27" spans="2:33" x14ac:dyDescent="0.2">
      <c r="B27" s="235" t="s">
        <v>576</v>
      </c>
      <c r="C27" s="236">
        <f t="shared" si="8"/>
        <v>0</v>
      </c>
      <c r="D27" s="236">
        <f>(D23*Parametre!$C$206)+(D24*Parametre!$D$206)+(D25*Parametre!$E$206)</f>
        <v>0</v>
      </c>
      <c r="E27" s="236">
        <f>(E23*Parametre!$C$206)+(E24*Parametre!$D$206)+(E25*Parametre!$E$206)</f>
        <v>0</v>
      </c>
      <c r="F27" s="236">
        <f>(F23*Parametre!$C$206)+(F24*Parametre!$D$206)+(F25*Parametre!$E$206)</f>
        <v>0</v>
      </c>
      <c r="G27" s="236">
        <f>(G23*Parametre!$C$206)+(G24*Parametre!$D$206)+(G25*Parametre!$E$206)</f>
        <v>0</v>
      </c>
      <c r="H27" s="236">
        <f>(H23*Parametre!$C$206)+(H24*Parametre!$D$206)+(H25*Parametre!$E$206)</f>
        <v>0</v>
      </c>
      <c r="I27" s="236">
        <f>(I23*Parametre!$C$206)+(I24*Parametre!$D$206)+(I25*Parametre!$E$206)</f>
        <v>0</v>
      </c>
      <c r="J27" s="236">
        <f>(J23*Parametre!$C$206)+(J24*Parametre!$D$206)+(J25*Parametre!$E$206)</f>
        <v>0</v>
      </c>
      <c r="K27" s="236">
        <f>(K23*Parametre!$C$206)+(K24*Parametre!$D$206)+(K25*Parametre!$E$206)</f>
        <v>0</v>
      </c>
      <c r="L27" s="236">
        <f>(L23*Parametre!$C$206)+(L24*Parametre!$D$206)+(L25*Parametre!$E$206)</f>
        <v>0</v>
      </c>
      <c r="M27" s="236">
        <f>(M23*Parametre!$C$206)+(M24*Parametre!$D$206)+(M25*Parametre!$E$206)</f>
        <v>0</v>
      </c>
      <c r="N27" s="236">
        <f>(N23*Parametre!$C$206)+(N24*Parametre!$D$206)+(N25*Parametre!$E$206)</f>
        <v>0</v>
      </c>
      <c r="O27" s="236">
        <f>(O23*Parametre!$C$206)+(O24*Parametre!$D$206)+(O25*Parametre!$E$206)</f>
        <v>0</v>
      </c>
      <c r="P27" s="236">
        <f>(P23*Parametre!$C$206)+(P24*Parametre!$D$206)+(P25*Parametre!$E$206)</f>
        <v>0</v>
      </c>
      <c r="Q27" s="236">
        <f>(Q23*Parametre!$C$206)+(Q24*Parametre!$D$206)+(Q25*Parametre!$E$206)</f>
        <v>0</v>
      </c>
      <c r="R27" s="236">
        <f>(R23*Parametre!$C$206)+(R24*Parametre!$D$206)+(R25*Parametre!$E$206)</f>
        <v>0</v>
      </c>
      <c r="S27" s="236">
        <f>(S23*Parametre!$C$206)+(S24*Parametre!$D$206)+(S25*Parametre!$E$206)</f>
        <v>0</v>
      </c>
      <c r="T27" s="236">
        <f>(T23*Parametre!$C$206)+(T24*Parametre!$D$206)+(T25*Parametre!$E$206)</f>
        <v>0</v>
      </c>
      <c r="U27" s="236">
        <f>(U23*Parametre!$C$206)+(U24*Parametre!$D$206)+(U25*Parametre!$E$206)</f>
        <v>0</v>
      </c>
      <c r="V27" s="236">
        <f>(V23*Parametre!$C$206)+(V24*Parametre!$D$206)+(V25*Parametre!$E$206)</f>
        <v>0</v>
      </c>
      <c r="W27" s="236">
        <f>(W23*Parametre!$C$206)+(W24*Parametre!$D$206)+(W25*Parametre!$E$206)</f>
        <v>0</v>
      </c>
      <c r="X27" s="236">
        <f>(X23*Parametre!$C$206)+(X24*Parametre!$D$206)+(X25*Parametre!$E$206)</f>
        <v>0</v>
      </c>
      <c r="Y27" s="236">
        <f>(Y23*Parametre!$C$206)+(Y24*Parametre!$D$206)+(Y25*Parametre!$E$206)</f>
        <v>0</v>
      </c>
      <c r="Z27" s="236">
        <f>(Z23*Parametre!$C$206)+(Z24*Parametre!$D$206)+(Z25*Parametre!$E$206)</f>
        <v>0</v>
      </c>
      <c r="AA27" s="236">
        <f>(AA23*Parametre!$C$206)+(AA24*Parametre!$D$206)+(AA25*Parametre!$E$206)</f>
        <v>0</v>
      </c>
      <c r="AB27" s="236">
        <f>(AB23*Parametre!$C$206)+(AB24*Parametre!$D$206)+(AB25*Parametre!$E$206)</f>
        <v>0</v>
      </c>
      <c r="AC27" s="236">
        <f>(AC23*Parametre!$C$206)+(AC24*Parametre!$D$206)+(AC25*Parametre!$E$206)</f>
        <v>0</v>
      </c>
      <c r="AD27" s="236">
        <f>(AD23*Parametre!$C$206)+(AD24*Parametre!$D$206)+(AD25*Parametre!$E$206)</f>
        <v>0</v>
      </c>
      <c r="AE27" s="236">
        <f>(AE23*Parametre!$C$206)+(AE24*Parametre!$D$206)+(AE25*Parametre!$E$206)</f>
        <v>0</v>
      </c>
      <c r="AF27" s="236">
        <f>(AF23*Parametre!$C$206)+(AF24*Parametre!$D$206)+(AF25*Parametre!$E$206)</f>
        <v>0</v>
      </c>
      <c r="AG27" s="236">
        <f>(AG23*Parametre!$C$206)+(AG24*Parametre!$D$206)+(AG25*Parametre!$E$206)</f>
        <v>0</v>
      </c>
    </row>
    <row r="30" spans="2:33" x14ac:dyDescent="0.2">
      <c r="B30" s="379" t="s">
        <v>573</v>
      </c>
      <c r="C30" s="35"/>
      <c r="D30" s="35" t="s">
        <v>10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</row>
    <row r="31" spans="2:33" x14ac:dyDescent="0.2">
      <c r="B31" s="381"/>
      <c r="C31" s="36"/>
      <c r="D31" s="37">
        <v>1</v>
      </c>
      <c r="E31" s="37">
        <v>2</v>
      </c>
      <c r="F31" s="37">
        <v>3</v>
      </c>
      <c r="G31" s="37">
        <v>4</v>
      </c>
      <c r="H31" s="37">
        <v>5</v>
      </c>
      <c r="I31" s="37">
        <v>6</v>
      </c>
      <c r="J31" s="37">
        <v>7</v>
      </c>
      <c r="K31" s="37">
        <v>8</v>
      </c>
      <c r="L31" s="37">
        <v>9</v>
      </c>
      <c r="M31" s="37">
        <v>10</v>
      </c>
      <c r="N31" s="37">
        <v>11</v>
      </c>
      <c r="O31" s="37">
        <v>12</v>
      </c>
      <c r="P31" s="37">
        <v>13</v>
      </c>
      <c r="Q31" s="37">
        <v>14</v>
      </c>
      <c r="R31" s="37">
        <v>15</v>
      </c>
      <c r="S31" s="37">
        <v>16</v>
      </c>
      <c r="T31" s="37">
        <v>17</v>
      </c>
      <c r="U31" s="37">
        <v>18</v>
      </c>
      <c r="V31" s="37">
        <v>19</v>
      </c>
      <c r="W31" s="37">
        <v>20</v>
      </c>
      <c r="X31" s="37">
        <v>21</v>
      </c>
      <c r="Y31" s="37">
        <v>22</v>
      </c>
      <c r="Z31" s="37">
        <v>23</v>
      </c>
      <c r="AA31" s="37">
        <v>24</v>
      </c>
      <c r="AB31" s="37">
        <v>25</v>
      </c>
      <c r="AC31" s="37">
        <v>26</v>
      </c>
      <c r="AD31" s="37">
        <v>27</v>
      </c>
      <c r="AE31" s="37">
        <v>28</v>
      </c>
      <c r="AF31" s="37">
        <v>29</v>
      </c>
      <c r="AG31" s="37">
        <v>30</v>
      </c>
    </row>
    <row r="32" spans="2:33" x14ac:dyDescent="0.2">
      <c r="B32" s="38" t="s">
        <v>42</v>
      </c>
      <c r="C32" s="38" t="s">
        <v>9</v>
      </c>
      <c r="D32" s="39">
        <f>D4</f>
        <v>2024</v>
      </c>
      <c r="E32" s="39">
        <f t="shared" ref="E32:AG32" si="12">E4</f>
        <v>2025</v>
      </c>
      <c r="F32" s="39">
        <f t="shared" si="12"/>
        <v>2026</v>
      </c>
      <c r="G32" s="39">
        <f t="shared" si="12"/>
        <v>2027</v>
      </c>
      <c r="H32" s="39">
        <f t="shared" si="12"/>
        <v>2028</v>
      </c>
      <c r="I32" s="39">
        <f t="shared" si="12"/>
        <v>2029</v>
      </c>
      <c r="J32" s="39">
        <f t="shared" si="12"/>
        <v>2030</v>
      </c>
      <c r="K32" s="39">
        <f t="shared" si="12"/>
        <v>2031</v>
      </c>
      <c r="L32" s="39">
        <f t="shared" si="12"/>
        <v>2032</v>
      </c>
      <c r="M32" s="39">
        <f t="shared" si="12"/>
        <v>2033</v>
      </c>
      <c r="N32" s="39">
        <f t="shared" si="12"/>
        <v>2034</v>
      </c>
      <c r="O32" s="39">
        <f t="shared" si="12"/>
        <v>2035</v>
      </c>
      <c r="P32" s="39">
        <f t="shared" si="12"/>
        <v>2036</v>
      </c>
      <c r="Q32" s="39">
        <f t="shared" si="12"/>
        <v>2037</v>
      </c>
      <c r="R32" s="39">
        <f t="shared" si="12"/>
        <v>2038</v>
      </c>
      <c r="S32" s="39">
        <f t="shared" si="12"/>
        <v>2039</v>
      </c>
      <c r="T32" s="39">
        <f t="shared" si="12"/>
        <v>2040</v>
      </c>
      <c r="U32" s="39">
        <f t="shared" si="12"/>
        <v>2041</v>
      </c>
      <c r="V32" s="39">
        <f t="shared" si="12"/>
        <v>2042</v>
      </c>
      <c r="W32" s="39">
        <f t="shared" si="12"/>
        <v>2043</v>
      </c>
      <c r="X32" s="39">
        <f t="shared" si="12"/>
        <v>2044</v>
      </c>
      <c r="Y32" s="39">
        <f t="shared" si="12"/>
        <v>2045</v>
      </c>
      <c r="Z32" s="39">
        <f t="shared" si="12"/>
        <v>2046</v>
      </c>
      <c r="AA32" s="39">
        <f t="shared" si="12"/>
        <v>2047</v>
      </c>
      <c r="AB32" s="39">
        <f t="shared" si="12"/>
        <v>2048</v>
      </c>
      <c r="AC32" s="39">
        <f t="shared" si="12"/>
        <v>2049</v>
      </c>
      <c r="AD32" s="39">
        <f t="shared" si="12"/>
        <v>2050</v>
      </c>
      <c r="AE32" s="39">
        <f t="shared" si="12"/>
        <v>2051</v>
      </c>
      <c r="AF32" s="39">
        <f t="shared" si="12"/>
        <v>2052</v>
      </c>
      <c r="AG32" s="39">
        <f t="shared" si="12"/>
        <v>2053</v>
      </c>
    </row>
    <row r="33" spans="2:33" x14ac:dyDescent="0.2">
      <c r="B33" s="35" t="s">
        <v>547</v>
      </c>
      <c r="C33" s="42">
        <f>SUM(D33:AG33)</f>
        <v>0</v>
      </c>
      <c r="D33" s="42">
        <f>'09 Prevádzkové náklady vozidiel'!D80*Parametre!$D$158</f>
        <v>0</v>
      </c>
      <c r="E33" s="42">
        <f>'09 Prevádzkové náklady vozidiel'!E80*Parametre!$D$158</f>
        <v>0</v>
      </c>
      <c r="F33" s="42">
        <f>'09 Prevádzkové náklady vozidiel'!F80*Parametre!$D$158</f>
        <v>0</v>
      </c>
      <c r="G33" s="42">
        <f>'09 Prevádzkové náklady vozidiel'!G80*Parametre!$D$158</f>
        <v>0</v>
      </c>
      <c r="H33" s="42">
        <f>'09 Prevádzkové náklady vozidiel'!H80*Parametre!$D$158</f>
        <v>0</v>
      </c>
      <c r="I33" s="42">
        <f>'09 Prevádzkové náklady vozidiel'!I80*Parametre!$D$158</f>
        <v>0</v>
      </c>
      <c r="J33" s="42">
        <f>'09 Prevádzkové náklady vozidiel'!J80*Parametre!$D$158</f>
        <v>0</v>
      </c>
      <c r="K33" s="42">
        <f>'09 Prevádzkové náklady vozidiel'!K80*Parametre!$D$158</f>
        <v>0</v>
      </c>
      <c r="L33" s="42">
        <f>'09 Prevádzkové náklady vozidiel'!L80*Parametre!$D$158</f>
        <v>0</v>
      </c>
      <c r="M33" s="42">
        <f>'09 Prevádzkové náklady vozidiel'!M80*Parametre!$D$158</f>
        <v>0</v>
      </c>
      <c r="N33" s="42">
        <f>'09 Prevádzkové náklady vozidiel'!N80*Parametre!$D$158</f>
        <v>0</v>
      </c>
      <c r="O33" s="42">
        <f>'09 Prevádzkové náklady vozidiel'!O80*Parametre!$D$158</f>
        <v>0</v>
      </c>
      <c r="P33" s="42">
        <f>'09 Prevádzkové náklady vozidiel'!P80*Parametre!$D$158</f>
        <v>0</v>
      </c>
      <c r="Q33" s="42">
        <f>'09 Prevádzkové náklady vozidiel'!Q80*Parametre!$D$158</f>
        <v>0</v>
      </c>
      <c r="R33" s="42">
        <f>'09 Prevádzkové náklady vozidiel'!R80*Parametre!$D$158</f>
        <v>0</v>
      </c>
      <c r="S33" s="42">
        <f>'09 Prevádzkové náklady vozidiel'!S80*Parametre!$D$158</f>
        <v>0</v>
      </c>
      <c r="T33" s="42">
        <f>'09 Prevádzkové náklady vozidiel'!T80*Parametre!$D$158</f>
        <v>0</v>
      </c>
      <c r="U33" s="42">
        <f>'09 Prevádzkové náklady vozidiel'!U80*Parametre!$D$158</f>
        <v>0</v>
      </c>
      <c r="V33" s="42">
        <f>'09 Prevádzkové náklady vozidiel'!V80*Parametre!$D$158</f>
        <v>0</v>
      </c>
      <c r="W33" s="42">
        <f>'09 Prevádzkové náklady vozidiel'!W80*Parametre!$D$158</f>
        <v>0</v>
      </c>
      <c r="X33" s="42">
        <f>'09 Prevádzkové náklady vozidiel'!X80*Parametre!$D$158</f>
        <v>0</v>
      </c>
      <c r="Y33" s="42">
        <f>'09 Prevádzkové náklady vozidiel'!Y80*Parametre!$D$158</f>
        <v>0</v>
      </c>
      <c r="Z33" s="42">
        <f>'09 Prevádzkové náklady vozidiel'!Z80*Parametre!$D$158</f>
        <v>0</v>
      </c>
      <c r="AA33" s="42">
        <f>'09 Prevádzkové náklady vozidiel'!AA80*Parametre!$D$158</f>
        <v>0</v>
      </c>
      <c r="AB33" s="42">
        <f>'09 Prevádzkové náklady vozidiel'!AB80*Parametre!$D$158</f>
        <v>0</v>
      </c>
      <c r="AC33" s="42">
        <f>'09 Prevádzkové náklady vozidiel'!AC80*Parametre!$D$158</f>
        <v>0</v>
      </c>
      <c r="AD33" s="42">
        <f>'09 Prevádzkové náklady vozidiel'!AD80*Parametre!$D$158</f>
        <v>0</v>
      </c>
      <c r="AE33" s="42">
        <f>'09 Prevádzkové náklady vozidiel'!AE80*Parametre!$D$158</f>
        <v>0</v>
      </c>
      <c r="AF33" s="42">
        <f>'09 Prevádzkové náklady vozidiel'!AF80*Parametre!$D$158</f>
        <v>0</v>
      </c>
      <c r="AG33" s="42">
        <f>'09 Prevádzkové náklady vozidiel'!AG80*Parametre!$D$158</f>
        <v>0</v>
      </c>
    </row>
    <row r="34" spans="2:33" x14ac:dyDescent="0.2">
      <c r="B34" s="35" t="s">
        <v>548</v>
      </c>
      <c r="C34" s="42">
        <f t="shared" ref="C34:C40" si="13">SUM(D34:AG34)</f>
        <v>0</v>
      </c>
      <c r="D34" s="42">
        <f>'09 Prevádzkové náklady vozidiel'!D81*Parametre!$E$158</f>
        <v>0</v>
      </c>
      <c r="E34" s="42">
        <f>'09 Prevádzkové náklady vozidiel'!E81*Parametre!$E$158</f>
        <v>0</v>
      </c>
      <c r="F34" s="42">
        <f>'09 Prevádzkové náklady vozidiel'!F81*Parametre!$E$158</f>
        <v>0</v>
      </c>
      <c r="G34" s="42">
        <f>'09 Prevádzkové náklady vozidiel'!G81*Parametre!$E$158</f>
        <v>0</v>
      </c>
      <c r="H34" s="42">
        <f>'09 Prevádzkové náklady vozidiel'!H81*Parametre!$E$158</f>
        <v>0</v>
      </c>
      <c r="I34" s="42">
        <f>'09 Prevádzkové náklady vozidiel'!I81*Parametre!$E$158</f>
        <v>0</v>
      </c>
      <c r="J34" s="42">
        <f>'09 Prevádzkové náklady vozidiel'!J81*Parametre!$E$158</f>
        <v>0</v>
      </c>
      <c r="K34" s="42">
        <f>'09 Prevádzkové náklady vozidiel'!K81*Parametre!$E$158</f>
        <v>0</v>
      </c>
      <c r="L34" s="42">
        <f>'09 Prevádzkové náklady vozidiel'!L81*Parametre!$E$158</f>
        <v>0</v>
      </c>
      <c r="M34" s="42">
        <f>'09 Prevádzkové náklady vozidiel'!M81*Parametre!$E$158</f>
        <v>0</v>
      </c>
      <c r="N34" s="42">
        <f>'09 Prevádzkové náklady vozidiel'!N81*Parametre!$E$158</f>
        <v>0</v>
      </c>
      <c r="O34" s="42">
        <f>'09 Prevádzkové náklady vozidiel'!O81*Parametre!$E$158</f>
        <v>0</v>
      </c>
      <c r="P34" s="42">
        <f>'09 Prevádzkové náklady vozidiel'!P81*Parametre!$E$158</f>
        <v>0</v>
      </c>
      <c r="Q34" s="42">
        <f>'09 Prevádzkové náklady vozidiel'!Q81*Parametre!$E$158</f>
        <v>0</v>
      </c>
      <c r="R34" s="42">
        <f>'09 Prevádzkové náklady vozidiel'!R81*Parametre!$E$158</f>
        <v>0</v>
      </c>
      <c r="S34" s="42">
        <f>'09 Prevádzkové náklady vozidiel'!S81*Parametre!$E$158</f>
        <v>0</v>
      </c>
      <c r="T34" s="42">
        <f>'09 Prevádzkové náklady vozidiel'!T81*Parametre!$E$158</f>
        <v>0</v>
      </c>
      <c r="U34" s="42">
        <f>'09 Prevádzkové náklady vozidiel'!U81*Parametre!$E$158</f>
        <v>0</v>
      </c>
      <c r="V34" s="42">
        <f>'09 Prevádzkové náklady vozidiel'!V81*Parametre!$E$158</f>
        <v>0</v>
      </c>
      <c r="W34" s="42">
        <f>'09 Prevádzkové náklady vozidiel'!W81*Parametre!$E$158</f>
        <v>0</v>
      </c>
      <c r="X34" s="42">
        <f>'09 Prevádzkové náklady vozidiel'!X81*Parametre!$E$158</f>
        <v>0</v>
      </c>
      <c r="Y34" s="42">
        <f>'09 Prevádzkové náklady vozidiel'!Y81*Parametre!$E$158</f>
        <v>0</v>
      </c>
      <c r="Z34" s="42">
        <f>'09 Prevádzkové náklady vozidiel'!Z81*Parametre!$E$158</f>
        <v>0</v>
      </c>
      <c r="AA34" s="42">
        <f>'09 Prevádzkové náklady vozidiel'!AA81*Parametre!$E$158</f>
        <v>0</v>
      </c>
      <c r="AB34" s="42">
        <f>'09 Prevádzkové náklady vozidiel'!AB81*Parametre!$E$158</f>
        <v>0</v>
      </c>
      <c r="AC34" s="42">
        <f>'09 Prevádzkové náklady vozidiel'!AC81*Parametre!$E$158</f>
        <v>0</v>
      </c>
      <c r="AD34" s="42">
        <f>'09 Prevádzkové náklady vozidiel'!AD81*Parametre!$E$158</f>
        <v>0</v>
      </c>
      <c r="AE34" s="42">
        <f>'09 Prevádzkové náklady vozidiel'!AE81*Parametre!$E$158</f>
        <v>0</v>
      </c>
      <c r="AF34" s="42">
        <f>'09 Prevádzkové náklady vozidiel'!AF81*Parametre!$E$158</f>
        <v>0</v>
      </c>
      <c r="AG34" s="42">
        <f>'09 Prevádzkové náklady vozidiel'!AG81*Parametre!$E$158</f>
        <v>0</v>
      </c>
    </row>
    <row r="35" spans="2:33" x14ac:dyDescent="0.2">
      <c r="B35" s="35" t="s">
        <v>549</v>
      </c>
      <c r="C35" s="42">
        <f t="shared" si="13"/>
        <v>0</v>
      </c>
      <c r="D35" s="42">
        <f>'09 Prevádzkové náklady vozidiel'!D82*Parametre!$F$158</f>
        <v>0</v>
      </c>
      <c r="E35" s="42">
        <f>'09 Prevádzkové náklady vozidiel'!E82*Parametre!$F$158</f>
        <v>0</v>
      </c>
      <c r="F35" s="42">
        <f>'09 Prevádzkové náklady vozidiel'!F82*Parametre!$F$158</f>
        <v>0</v>
      </c>
      <c r="G35" s="42">
        <f>'09 Prevádzkové náklady vozidiel'!G82*Parametre!$F$158</f>
        <v>0</v>
      </c>
      <c r="H35" s="42">
        <f>'09 Prevádzkové náklady vozidiel'!H82*Parametre!$F$158</f>
        <v>0</v>
      </c>
      <c r="I35" s="42">
        <f>'09 Prevádzkové náklady vozidiel'!I82*Parametre!$F$158</f>
        <v>0</v>
      </c>
      <c r="J35" s="42">
        <f>'09 Prevádzkové náklady vozidiel'!J82*Parametre!$F$158</f>
        <v>0</v>
      </c>
      <c r="K35" s="42">
        <f>'09 Prevádzkové náklady vozidiel'!K82*Parametre!$F$158</f>
        <v>0</v>
      </c>
      <c r="L35" s="42">
        <f>'09 Prevádzkové náklady vozidiel'!L82*Parametre!$F$158</f>
        <v>0</v>
      </c>
      <c r="M35" s="42">
        <f>'09 Prevádzkové náklady vozidiel'!M82*Parametre!$F$158</f>
        <v>0</v>
      </c>
      <c r="N35" s="42">
        <f>'09 Prevádzkové náklady vozidiel'!N82*Parametre!$F$158</f>
        <v>0</v>
      </c>
      <c r="O35" s="42">
        <f>'09 Prevádzkové náklady vozidiel'!O82*Parametre!$F$158</f>
        <v>0</v>
      </c>
      <c r="P35" s="42">
        <f>'09 Prevádzkové náklady vozidiel'!P82*Parametre!$F$158</f>
        <v>0</v>
      </c>
      <c r="Q35" s="42">
        <f>'09 Prevádzkové náklady vozidiel'!Q82*Parametre!$F$158</f>
        <v>0</v>
      </c>
      <c r="R35" s="42">
        <f>'09 Prevádzkové náklady vozidiel'!R82*Parametre!$F$158</f>
        <v>0</v>
      </c>
      <c r="S35" s="42">
        <f>'09 Prevádzkové náklady vozidiel'!S82*Parametre!$F$158</f>
        <v>0</v>
      </c>
      <c r="T35" s="42">
        <f>'09 Prevádzkové náklady vozidiel'!T82*Parametre!$F$158</f>
        <v>0</v>
      </c>
      <c r="U35" s="42">
        <f>'09 Prevádzkové náklady vozidiel'!U82*Parametre!$F$158</f>
        <v>0</v>
      </c>
      <c r="V35" s="42">
        <f>'09 Prevádzkové náklady vozidiel'!V82*Parametre!$F$158</f>
        <v>0</v>
      </c>
      <c r="W35" s="42">
        <f>'09 Prevádzkové náklady vozidiel'!W82*Parametre!$F$158</f>
        <v>0</v>
      </c>
      <c r="X35" s="42">
        <f>'09 Prevádzkové náklady vozidiel'!X82*Parametre!$F$158</f>
        <v>0</v>
      </c>
      <c r="Y35" s="42">
        <f>'09 Prevádzkové náklady vozidiel'!Y82*Parametre!$F$158</f>
        <v>0</v>
      </c>
      <c r="Z35" s="42">
        <f>'09 Prevádzkové náklady vozidiel'!Z82*Parametre!$F$158</f>
        <v>0</v>
      </c>
      <c r="AA35" s="42">
        <f>'09 Prevádzkové náklady vozidiel'!AA82*Parametre!$F$158</f>
        <v>0</v>
      </c>
      <c r="AB35" s="42">
        <f>'09 Prevádzkové náklady vozidiel'!AB82*Parametre!$F$158</f>
        <v>0</v>
      </c>
      <c r="AC35" s="42">
        <f>'09 Prevádzkové náklady vozidiel'!AC82*Parametre!$F$158</f>
        <v>0</v>
      </c>
      <c r="AD35" s="42">
        <f>'09 Prevádzkové náklady vozidiel'!AD82*Parametre!$F$158</f>
        <v>0</v>
      </c>
      <c r="AE35" s="42">
        <f>'09 Prevádzkové náklady vozidiel'!AE82*Parametre!$F$158</f>
        <v>0</v>
      </c>
      <c r="AF35" s="42">
        <f>'09 Prevádzkové náklady vozidiel'!AF82*Parametre!$F$158</f>
        <v>0</v>
      </c>
      <c r="AG35" s="42">
        <f>'09 Prevádzkové náklady vozidiel'!AG82*Parametre!$F$158</f>
        <v>0</v>
      </c>
    </row>
    <row r="36" spans="2:33" x14ac:dyDescent="0.2">
      <c r="B36" s="35" t="s">
        <v>551</v>
      </c>
      <c r="C36" s="42">
        <f t="shared" si="13"/>
        <v>0</v>
      </c>
      <c r="D36" s="42">
        <f>'09 Prevádzkové náklady vozidiel'!D84*Parametre!$H$158</f>
        <v>0</v>
      </c>
      <c r="E36" s="42">
        <f>'09 Prevádzkové náklady vozidiel'!E84*Parametre!$H$158</f>
        <v>0</v>
      </c>
      <c r="F36" s="42">
        <f>'09 Prevádzkové náklady vozidiel'!F84*Parametre!$H$158</f>
        <v>0</v>
      </c>
      <c r="G36" s="42">
        <f>'09 Prevádzkové náklady vozidiel'!G84*Parametre!$H$158</f>
        <v>0</v>
      </c>
      <c r="H36" s="42">
        <f>'09 Prevádzkové náklady vozidiel'!H84*Parametre!$H$158</f>
        <v>0</v>
      </c>
      <c r="I36" s="42">
        <f>'09 Prevádzkové náklady vozidiel'!I84*Parametre!$H$158</f>
        <v>0</v>
      </c>
      <c r="J36" s="42">
        <f>'09 Prevádzkové náklady vozidiel'!J84*Parametre!$H$158</f>
        <v>0</v>
      </c>
      <c r="K36" s="42">
        <f>'09 Prevádzkové náklady vozidiel'!K84*Parametre!$H$158</f>
        <v>0</v>
      </c>
      <c r="L36" s="42">
        <f>'09 Prevádzkové náklady vozidiel'!L84*Parametre!$H$158</f>
        <v>0</v>
      </c>
      <c r="M36" s="42">
        <f>'09 Prevádzkové náklady vozidiel'!M84*Parametre!$H$158</f>
        <v>0</v>
      </c>
      <c r="N36" s="42">
        <f>'09 Prevádzkové náklady vozidiel'!N84*Parametre!$H$158</f>
        <v>0</v>
      </c>
      <c r="O36" s="42">
        <f>'09 Prevádzkové náklady vozidiel'!O84*Parametre!$H$158</f>
        <v>0</v>
      </c>
      <c r="P36" s="42">
        <f>'09 Prevádzkové náklady vozidiel'!P84*Parametre!$H$158</f>
        <v>0</v>
      </c>
      <c r="Q36" s="42">
        <f>'09 Prevádzkové náklady vozidiel'!Q84*Parametre!$H$158</f>
        <v>0</v>
      </c>
      <c r="R36" s="42">
        <f>'09 Prevádzkové náklady vozidiel'!R84*Parametre!$H$158</f>
        <v>0</v>
      </c>
      <c r="S36" s="42">
        <f>'09 Prevádzkové náklady vozidiel'!S84*Parametre!$H$158</f>
        <v>0</v>
      </c>
      <c r="T36" s="42">
        <f>'09 Prevádzkové náklady vozidiel'!T84*Parametre!$H$158</f>
        <v>0</v>
      </c>
      <c r="U36" s="42">
        <f>'09 Prevádzkové náklady vozidiel'!U84*Parametre!$H$158</f>
        <v>0</v>
      </c>
      <c r="V36" s="42">
        <f>'09 Prevádzkové náklady vozidiel'!V84*Parametre!$H$158</f>
        <v>0</v>
      </c>
      <c r="W36" s="42">
        <f>'09 Prevádzkové náklady vozidiel'!W84*Parametre!$H$158</f>
        <v>0</v>
      </c>
      <c r="X36" s="42">
        <f>'09 Prevádzkové náklady vozidiel'!X84*Parametre!$H$158</f>
        <v>0</v>
      </c>
      <c r="Y36" s="42">
        <f>'09 Prevádzkové náklady vozidiel'!Y84*Parametre!$H$158</f>
        <v>0</v>
      </c>
      <c r="Z36" s="42">
        <f>'09 Prevádzkové náklady vozidiel'!Z84*Parametre!$H$158</f>
        <v>0</v>
      </c>
      <c r="AA36" s="42">
        <f>'09 Prevádzkové náklady vozidiel'!AA84*Parametre!$H$158</f>
        <v>0</v>
      </c>
      <c r="AB36" s="42">
        <f>'09 Prevádzkové náklady vozidiel'!AB84*Parametre!$H$158</f>
        <v>0</v>
      </c>
      <c r="AC36" s="42">
        <f>'09 Prevádzkové náklady vozidiel'!AC84*Parametre!$H$158</f>
        <v>0</v>
      </c>
      <c r="AD36" s="42">
        <f>'09 Prevádzkové náklady vozidiel'!AD84*Parametre!$H$158</f>
        <v>0</v>
      </c>
      <c r="AE36" s="42">
        <f>'09 Prevádzkové náklady vozidiel'!AE84*Parametre!$H$158</f>
        <v>0</v>
      </c>
      <c r="AF36" s="42">
        <f>'09 Prevádzkové náklady vozidiel'!AF84*Parametre!$H$158</f>
        <v>0</v>
      </c>
      <c r="AG36" s="42">
        <f>'09 Prevádzkové náklady vozidiel'!AG84*Parametre!$H$158</f>
        <v>0</v>
      </c>
    </row>
    <row r="37" spans="2:33" x14ac:dyDescent="0.2">
      <c r="B37" s="35" t="s">
        <v>553</v>
      </c>
      <c r="C37" s="42">
        <f t="shared" si="13"/>
        <v>0</v>
      </c>
      <c r="D37" s="42">
        <f>'09 Prevádzkové náklady vozidiel'!D86*Parametre!$D$163</f>
        <v>0</v>
      </c>
      <c r="E37" s="42">
        <f>'09 Prevádzkové náklady vozidiel'!E86*Parametre!$D$163</f>
        <v>0</v>
      </c>
      <c r="F37" s="42">
        <f>'09 Prevádzkové náklady vozidiel'!F86*Parametre!$D$163</f>
        <v>0</v>
      </c>
      <c r="G37" s="42">
        <f>'09 Prevádzkové náklady vozidiel'!G86*Parametre!$D$163</f>
        <v>0</v>
      </c>
      <c r="H37" s="42">
        <f>'09 Prevádzkové náklady vozidiel'!H86*Parametre!$D$163</f>
        <v>0</v>
      </c>
      <c r="I37" s="42">
        <f>'09 Prevádzkové náklady vozidiel'!I86*Parametre!$D$163</f>
        <v>0</v>
      </c>
      <c r="J37" s="42">
        <f>'09 Prevádzkové náklady vozidiel'!J86*Parametre!$D$163</f>
        <v>0</v>
      </c>
      <c r="K37" s="42">
        <f>'09 Prevádzkové náklady vozidiel'!K86*Parametre!$D$163</f>
        <v>0</v>
      </c>
      <c r="L37" s="42">
        <f>'09 Prevádzkové náklady vozidiel'!L86*Parametre!$D$163</f>
        <v>0</v>
      </c>
      <c r="M37" s="42">
        <f>'09 Prevádzkové náklady vozidiel'!M86*Parametre!$D$163</f>
        <v>0</v>
      </c>
      <c r="N37" s="42">
        <f>'09 Prevádzkové náklady vozidiel'!N86*Parametre!$D$163</f>
        <v>0</v>
      </c>
      <c r="O37" s="42">
        <f>'09 Prevádzkové náklady vozidiel'!O86*Parametre!$D$163</f>
        <v>0</v>
      </c>
      <c r="P37" s="42">
        <f>'09 Prevádzkové náklady vozidiel'!P86*Parametre!$D$163</f>
        <v>0</v>
      </c>
      <c r="Q37" s="42">
        <f>'09 Prevádzkové náklady vozidiel'!Q86*Parametre!$D$163</f>
        <v>0</v>
      </c>
      <c r="R37" s="42">
        <f>'09 Prevádzkové náklady vozidiel'!R86*Parametre!$D$163</f>
        <v>0</v>
      </c>
      <c r="S37" s="42">
        <f>'09 Prevádzkové náklady vozidiel'!S86*Parametre!$D$163</f>
        <v>0</v>
      </c>
      <c r="T37" s="42">
        <f>'09 Prevádzkové náklady vozidiel'!T86*Parametre!$D$163</f>
        <v>0</v>
      </c>
      <c r="U37" s="42">
        <f>'09 Prevádzkové náklady vozidiel'!U86*Parametre!$D$163</f>
        <v>0</v>
      </c>
      <c r="V37" s="42">
        <f>'09 Prevádzkové náklady vozidiel'!V86*Parametre!$D$163</f>
        <v>0</v>
      </c>
      <c r="W37" s="42">
        <f>'09 Prevádzkové náklady vozidiel'!W86*Parametre!$D$163</f>
        <v>0</v>
      </c>
      <c r="X37" s="42">
        <f>'09 Prevádzkové náklady vozidiel'!X86*Parametre!$D$163</f>
        <v>0</v>
      </c>
      <c r="Y37" s="42">
        <f>'09 Prevádzkové náklady vozidiel'!Y86*Parametre!$D$163</f>
        <v>0</v>
      </c>
      <c r="Z37" s="42">
        <f>'09 Prevádzkové náklady vozidiel'!Z86*Parametre!$D$163</f>
        <v>0</v>
      </c>
      <c r="AA37" s="42">
        <f>'09 Prevádzkové náklady vozidiel'!AA86*Parametre!$D$163</f>
        <v>0</v>
      </c>
      <c r="AB37" s="42">
        <f>'09 Prevádzkové náklady vozidiel'!AB86*Parametre!$D$163</f>
        <v>0</v>
      </c>
      <c r="AC37" s="42">
        <f>'09 Prevádzkové náklady vozidiel'!AC86*Parametre!$D$163</f>
        <v>0</v>
      </c>
      <c r="AD37" s="42">
        <f>'09 Prevádzkové náklady vozidiel'!AD86*Parametre!$D$163</f>
        <v>0</v>
      </c>
      <c r="AE37" s="42">
        <f>'09 Prevádzkové náklady vozidiel'!AE86*Parametre!$D$163</f>
        <v>0</v>
      </c>
      <c r="AF37" s="42">
        <f>'09 Prevádzkové náklady vozidiel'!AF86*Parametre!$D$163</f>
        <v>0</v>
      </c>
      <c r="AG37" s="42">
        <f>'09 Prevádzkové náklady vozidiel'!AG86*Parametre!$D$163</f>
        <v>0</v>
      </c>
    </row>
    <row r="38" spans="2:33" x14ac:dyDescent="0.2">
      <c r="B38" s="35" t="s">
        <v>554</v>
      </c>
      <c r="C38" s="42">
        <f t="shared" si="13"/>
        <v>0</v>
      </c>
      <c r="D38" s="42">
        <f>'09 Prevádzkové náklady vozidiel'!D87*Parametre!$D$164</f>
        <v>0</v>
      </c>
      <c r="E38" s="42">
        <f>'09 Prevádzkové náklady vozidiel'!E87*Parametre!$D$164</f>
        <v>0</v>
      </c>
      <c r="F38" s="42">
        <f>'09 Prevádzkové náklady vozidiel'!F87*Parametre!$D$164</f>
        <v>0</v>
      </c>
      <c r="G38" s="42">
        <f>'09 Prevádzkové náklady vozidiel'!G87*Parametre!$D$164</f>
        <v>0</v>
      </c>
      <c r="H38" s="42">
        <f>'09 Prevádzkové náklady vozidiel'!H87*Parametre!$D$164</f>
        <v>0</v>
      </c>
      <c r="I38" s="42">
        <f>'09 Prevádzkové náklady vozidiel'!I87*Parametre!$D$164</f>
        <v>0</v>
      </c>
      <c r="J38" s="42">
        <f>'09 Prevádzkové náklady vozidiel'!J87*Parametre!$D$164</f>
        <v>0</v>
      </c>
      <c r="K38" s="42">
        <f>'09 Prevádzkové náklady vozidiel'!K87*Parametre!$D$164</f>
        <v>0</v>
      </c>
      <c r="L38" s="42">
        <f>'09 Prevádzkové náklady vozidiel'!L87*Parametre!$D$164</f>
        <v>0</v>
      </c>
      <c r="M38" s="42">
        <f>'09 Prevádzkové náklady vozidiel'!M87*Parametre!$D$164</f>
        <v>0</v>
      </c>
      <c r="N38" s="42">
        <f>'09 Prevádzkové náklady vozidiel'!N87*Parametre!$D$164</f>
        <v>0</v>
      </c>
      <c r="O38" s="42">
        <f>'09 Prevádzkové náklady vozidiel'!O87*Parametre!$D$164</f>
        <v>0</v>
      </c>
      <c r="P38" s="42">
        <f>'09 Prevádzkové náklady vozidiel'!P87*Parametre!$D$164</f>
        <v>0</v>
      </c>
      <c r="Q38" s="42">
        <f>'09 Prevádzkové náklady vozidiel'!Q87*Parametre!$D$164</f>
        <v>0</v>
      </c>
      <c r="R38" s="42">
        <f>'09 Prevádzkové náklady vozidiel'!R87*Parametre!$D$164</f>
        <v>0</v>
      </c>
      <c r="S38" s="42">
        <f>'09 Prevádzkové náklady vozidiel'!S87*Parametre!$D$164</f>
        <v>0</v>
      </c>
      <c r="T38" s="42">
        <f>'09 Prevádzkové náklady vozidiel'!T87*Parametre!$D$164</f>
        <v>0</v>
      </c>
      <c r="U38" s="42">
        <f>'09 Prevádzkové náklady vozidiel'!U87*Parametre!$D$164</f>
        <v>0</v>
      </c>
      <c r="V38" s="42">
        <f>'09 Prevádzkové náklady vozidiel'!V87*Parametre!$D$164</f>
        <v>0</v>
      </c>
      <c r="W38" s="42">
        <f>'09 Prevádzkové náklady vozidiel'!W87*Parametre!$D$164</f>
        <v>0</v>
      </c>
      <c r="X38" s="42">
        <f>'09 Prevádzkové náklady vozidiel'!X87*Parametre!$D$164</f>
        <v>0</v>
      </c>
      <c r="Y38" s="42">
        <f>'09 Prevádzkové náklady vozidiel'!Y87*Parametre!$D$164</f>
        <v>0</v>
      </c>
      <c r="Z38" s="42">
        <f>'09 Prevádzkové náklady vozidiel'!Z87*Parametre!$D$164</f>
        <v>0</v>
      </c>
      <c r="AA38" s="42">
        <f>'09 Prevádzkové náklady vozidiel'!AA87*Parametre!$D$164</f>
        <v>0</v>
      </c>
      <c r="AB38" s="42">
        <f>'09 Prevádzkové náklady vozidiel'!AB87*Parametre!$D$164</f>
        <v>0</v>
      </c>
      <c r="AC38" s="42">
        <f>'09 Prevádzkové náklady vozidiel'!AC87*Parametre!$D$164</f>
        <v>0</v>
      </c>
      <c r="AD38" s="42">
        <f>'09 Prevádzkové náklady vozidiel'!AD87*Parametre!$D$164</f>
        <v>0</v>
      </c>
      <c r="AE38" s="42">
        <f>'09 Prevádzkové náklady vozidiel'!AE87*Parametre!$D$164</f>
        <v>0</v>
      </c>
      <c r="AF38" s="42">
        <f>'09 Prevádzkové náklady vozidiel'!AF87*Parametre!$D$164</f>
        <v>0</v>
      </c>
      <c r="AG38" s="42">
        <f>'09 Prevádzkové náklady vozidiel'!AG87*Parametre!$D$164</f>
        <v>0</v>
      </c>
    </row>
    <row r="39" spans="2:33" x14ac:dyDescent="0.2">
      <c r="B39" s="35" t="s">
        <v>559</v>
      </c>
      <c r="C39" s="42">
        <f t="shared" si="13"/>
        <v>0</v>
      </c>
      <c r="D39" s="42">
        <f>'09 Prevádzkové náklady vozidiel'!D88*Parametre!$D$165</f>
        <v>0</v>
      </c>
      <c r="E39" s="42">
        <f>'09 Prevádzkové náklady vozidiel'!E88*Parametre!$D$165</f>
        <v>0</v>
      </c>
      <c r="F39" s="42">
        <f>'09 Prevádzkové náklady vozidiel'!F88*Parametre!$D$165</f>
        <v>0</v>
      </c>
      <c r="G39" s="42">
        <f>'09 Prevádzkové náklady vozidiel'!G88*Parametre!$D$165</f>
        <v>0</v>
      </c>
      <c r="H39" s="42">
        <f>'09 Prevádzkové náklady vozidiel'!H88*Parametre!$D$165</f>
        <v>0</v>
      </c>
      <c r="I39" s="42">
        <f>'09 Prevádzkové náklady vozidiel'!I88*Parametre!$D$165</f>
        <v>0</v>
      </c>
      <c r="J39" s="42">
        <f>'09 Prevádzkové náklady vozidiel'!J88*Parametre!$D$165</f>
        <v>0</v>
      </c>
      <c r="K39" s="42">
        <f>'09 Prevádzkové náklady vozidiel'!K88*Parametre!$D$165</f>
        <v>0</v>
      </c>
      <c r="L39" s="42">
        <f>'09 Prevádzkové náklady vozidiel'!L88*Parametre!$D$165</f>
        <v>0</v>
      </c>
      <c r="M39" s="42">
        <f>'09 Prevádzkové náklady vozidiel'!M88*Parametre!$D$165</f>
        <v>0</v>
      </c>
      <c r="N39" s="42">
        <f>'09 Prevádzkové náklady vozidiel'!N88*Parametre!$D$165</f>
        <v>0</v>
      </c>
      <c r="O39" s="42">
        <f>'09 Prevádzkové náklady vozidiel'!O88*Parametre!$D$165</f>
        <v>0</v>
      </c>
      <c r="P39" s="42">
        <f>'09 Prevádzkové náklady vozidiel'!P88*Parametre!$D$165</f>
        <v>0</v>
      </c>
      <c r="Q39" s="42">
        <f>'09 Prevádzkové náklady vozidiel'!Q88*Parametre!$D$165</f>
        <v>0</v>
      </c>
      <c r="R39" s="42">
        <f>'09 Prevádzkové náklady vozidiel'!R88*Parametre!$D$165</f>
        <v>0</v>
      </c>
      <c r="S39" s="42">
        <f>'09 Prevádzkové náklady vozidiel'!S88*Parametre!$D$165</f>
        <v>0</v>
      </c>
      <c r="T39" s="42">
        <f>'09 Prevádzkové náklady vozidiel'!T88*Parametre!$D$165</f>
        <v>0</v>
      </c>
      <c r="U39" s="42">
        <f>'09 Prevádzkové náklady vozidiel'!U88*Parametre!$D$165</f>
        <v>0</v>
      </c>
      <c r="V39" s="42">
        <f>'09 Prevádzkové náklady vozidiel'!V88*Parametre!$D$165</f>
        <v>0</v>
      </c>
      <c r="W39" s="42">
        <f>'09 Prevádzkové náklady vozidiel'!W88*Parametre!$D$165</f>
        <v>0</v>
      </c>
      <c r="X39" s="42">
        <f>'09 Prevádzkové náklady vozidiel'!X88*Parametre!$D$165</f>
        <v>0</v>
      </c>
      <c r="Y39" s="42">
        <f>'09 Prevádzkové náklady vozidiel'!Y88*Parametre!$D$165</f>
        <v>0</v>
      </c>
      <c r="Z39" s="42">
        <f>'09 Prevádzkové náklady vozidiel'!Z88*Parametre!$D$165</f>
        <v>0</v>
      </c>
      <c r="AA39" s="42">
        <f>'09 Prevádzkové náklady vozidiel'!AA88*Parametre!$D$165</f>
        <v>0</v>
      </c>
      <c r="AB39" s="42">
        <f>'09 Prevádzkové náklady vozidiel'!AB88*Parametre!$D$165</f>
        <v>0</v>
      </c>
      <c r="AC39" s="42">
        <f>'09 Prevádzkové náklady vozidiel'!AC88*Parametre!$D$165</f>
        <v>0</v>
      </c>
      <c r="AD39" s="42">
        <f>'09 Prevádzkové náklady vozidiel'!AD88*Parametre!$D$165</f>
        <v>0</v>
      </c>
      <c r="AE39" s="42">
        <f>'09 Prevádzkové náklady vozidiel'!AE88*Parametre!$D$165</f>
        <v>0</v>
      </c>
      <c r="AF39" s="42">
        <f>'09 Prevádzkové náklady vozidiel'!AF88*Parametre!$D$165</f>
        <v>0</v>
      </c>
      <c r="AG39" s="42">
        <f>'09 Prevádzkové náklady vozidiel'!AG88*Parametre!$D$165</f>
        <v>0</v>
      </c>
    </row>
    <row r="40" spans="2:33" x14ac:dyDescent="0.2">
      <c r="B40" s="35" t="s">
        <v>560</v>
      </c>
      <c r="C40" s="42">
        <f t="shared" si="13"/>
        <v>0</v>
      </c>
      <c r="D40" s="42">
        <f>'09 Prevádzkové náklady vozidiel'!D89*Parametre!$D$166</f>
        <v>0</v>
      </c>
      <c r="E40" s="42">
        <f>'09 Prevádzkové náklady vozidiel'!E89*Parametre!$D$166</f>
        <v>0</v>
      </c>
      <c r="F40" s="42">
        <f>'09 Prevádzkové náklady vozidiel'!F89*Parametre!$D$166</f>
        <v>0</v>
      </c>
      <c r="G40" s="42">
        <f>'09 Prevádzkové náklady vozidiel'!G89*Parametre!$D$166</f>
        <v>0</v>
      </c>
      <c r="H40" s="42">
        <f>'09 Prevádzkové náklady vozidiel'!H89*Parametre!$D$166</f>
        <v>0</v>
      </c>
      <c r="I40" s="42">
        <f>'09 Prevádzkové náklady vozidiel'!I89*Parametre!$D$166</f>
        <v>0</v>
      </c>
      <c r="J40" s="42">
        <f>'09 Prevádzkové náklady vozidiel'!J89*Parametre!$D$166</f>
        <v>0</v>
      </c>
      <c r="K40" s="42">
        <f>'09 Prevádzkové náklady vozidiel'!K89*Parametre!$D$166</f>
        <v>0</v>
      </c>
      <c r="L40" s="42">
        <f>'09 Prevádzkové náklady vozidiel'!L89*Parametre!$D$166</f>
        <v>0</v>
      </c>
      <c r="M40" s="42">
        <f>'09 Prevádzkové náklady vozidiel'!M89*Parametre!$D$166</f>
        <v>0</v>
      </c>
      <c r="N40" s="42">
        <f>'09 Prevádzkové náklady vozidiel'!N89*Parametre!$D$166</f>
        <v>0</v>
      </c>
      <c r="O40" s="42">
        <f>'09 Prevádzkové náklady vozidiel'!O89*Parametre!$D$166</f>
        <v>0</v>
      </c>
      <c r="P40" s="42">
        <f>'09 Prevádzkové náklady vozidiel'!P89*Parametre!$D$166</f>
        <v>0</v>
      </c>
      <c r="Q40" s="42">
        <f>'09 Prevádzkové náklady vozidiel'!Q89*Parametre!$D$166</f>
        <v>0</v>
      </c>
      <c r="R40" s="42">
        <f>'09 Prevádzkové náklady vozidiel'!R89*Parametre!$D$166</f>
        <v>0</v>
      </c>
      <c r="S40" s="42">
        <f>'09 Prevádzkové náklady vozidiel'!S89*Parametre!$D$166</f>
        <v>0</v>
      </c>
      <c r="T40" s="42">
        <f>'09 Prevádzkové náklady vozidiel'!T89*Parametre!$D$166</f>
        <v>0</v>
      </c>
      <c r="U40" s="42">
        <f>'09 Prevádzkové náklady vozidiel'!U89*Parametre!$D$166</f>
        <v>0</v>
      </c>
      <c r="V40" s="42">
        <f>'09 Prevádzkové náklady vozidiel'!V89*Parametre!$D$166</f>
        <v>0</v>
      </c>
      <c r="W40" s="42">
        <f>'09 Prevádzkové náklady vozidiel'!W89*Parametre!$D$166</f>
        <v>0</v>
      </c>
      <c r="X40" s="42">
        <f>'09 Prevádzkové náklady vozidiel'!X89*Parametre!$D$166</f>
        <v>0</v>
      </c>
      <c r="Y40" s="42">
        <f>'09 Prevádzkové náklady vozidiel'!Y89*Parametre!$D$166</f>
        <v>0</v>
      </c>
      <c r="Z40" s="42">
        <f>'09 Prevádzkové náklady vozidiel'!Z89*Parametre!$D$166</f>
        <v>0</v>
      </c>
      <c r="AA40" s="42">
        <f>'09 Prevádzkové náklady vozidiel'!AA89*Parametre!$D$166</f>
        <v>0</v>
      </c>
      <c r="AB40" s="42">
        <f>'09 Prevádzkové náklady vozidiel'!AB89*Parametre!$D$166</f>
        <v>0</v>
      </c>
      <c r="AC40" s="42">
        <f>'09 Prevádzkové náklady vozidiel'!AC89*Parametre!$D$166</f>
        <v>0</v>
      </c>
      <c r="AD40" s="42">
        <f>'09 Prevádzkové náklady vozidiel'!AD89*Parametre!$D$166</f>
        <v>0</v>
      </c>
      <c r="AE40" s="42">
        <f>'09 Prevádzkové náklady vozidiel'!AE89*Parametre!$D$166</f>
        <v>0</v>
      </c>
      <c r="AF40" s="42">
        <f>'09 Prevádzkové náklady vozidiel'!AF89*Parametre!$D$166</f>
        <v>0</v>
      </c>
      <c r="AG40" s="42">
        <f>'09 Prevádzkové náklady vozidiel'!AG89*Parametre!$D$166</f>
        <v>0</v>
      </c>
    </row>
    <row r="41" spans="2:33" x14ac:dyDescent="0.2">
      <c r="B41" s="36" t="s">
        <v>45</v>
      </c>
      <c r="C41" s="158">
        <f>SUM(D41:AG41)</f>
        <v>0</v>
      </c>
      <c r="D41" s="158">
        <f>SUM(D33:D40)</f>
        <v>0</v>
      </c>
      <c r="E41" s="158">
        <f t="shared" ref="E41:AG41" si="14">SUM(E33:E40)</f>
        <v>0</v>
      </c>
      <c r="F41" s="158">
        <f t="shared" si="14"/>
        <v>0</v>
      </c>
      <c r="G41" s="158">
        <f t="shared" si="14"/>
        <v>0</v>
      </c>
      <c r="H41" s="158">
        <f t="shared" si="14"/>
        <v>0</v>
      </c>
      <c r="I41" s="158">
        <f t="shared" si="14"/>
        <v>0</v>
      </c>
      <c r="J41" s="158">
        <f t="shared" si="14"/>
        <v>0</v>
      </c>
      <c r="K41" s="158">
        <f t="shared" si="14"/>
        <v>0</v>
      </c>
      <c r="L41" s="158">
        <f t="shared" si="14"/>
        <v>0</v>
      </c>
      <c r="M41" s="158">
        <f t="shared" si="14"/>
        <v>0</v>
      </c>
      <c r="N41" s="158">
        <f t="shared" si="14"/>
        <v>0</v>
      </c>
      <c r="O41" s="158">
        <f t="shared" si="14"/>
        <v>0</v>
      </c>
      <c r="P41" s="158">
        <f t="shared" si="14"/>
        <v>0</v>
      </c>
      <c r="Q41" s="158">
        <f t="shared" si="14"/>
        <v>0</v>
      </c>
      <c r="R41" s="158">
        <f t="shared" si="14"/>
        <v>0</v>
      </c>
      <c r="S41" s="158">
        <f t="shared" si="14"/>
        <v>0</v>
      </c>
      <c r="T41" s="158">
        <f t="shared" si="14"/>
        <v>0</v>
      </c>
      <c r="U41" s="158">
        <f t="shared" si="14"/>
        <v>0</v>
      </c>
      <c r="V41" s="158">
        <f t="shared" si="14"/>
        <v>0</v>
      </c>
      <c r="W41" s="158">
        <f t="shared" si="14"/>
        <v>0</v>
      </c>
      <c r="X41" s="158">
        <f t="shared" si="14"/>
        <v>0</v>
      </c>
      <c r="Y41" s="158">
        <f t="shared" si="14"/>
        <v>0</v>
      </c>
      <c r="Z41" s="158">
        <f t="shared" si="14"/>
        <v>0</v>
      </c>
      <c r="AA41" s="158">
        <f t="shared" si="14"/>
        <v>0</v>
      </c>
      <c r="AB41" s="158">
        <f t="shared" si="14"/>
        <v>0</v>
      </c>
      <c r="AC41" s="158">
        <f t="shared" si="14"/>
        <v>0</v>
      </c>
      <c r="AD41" s="158">
        <f t="shared" si="14"/>
        <v>0</v>
      </c>
      <c r="AE41" s="158">
        <f t="shared" si="14"/>
        <v>0</v>
      </c>
      <c r="AF41" s="158">
        <f t="shared" si="14"/>
        <v>0</v>
      </c>
      <c r="AG41" s="158">
        <f t="shared" si="14"/>
        <v>0</v>
      </c>
    </row>
    <row r="44" spans="2:33" x14ac:dyDescent="0.2">
      <c r="B44" s="379" t="s">
        <v>574</v>
      </c>
      <c r="C44" s="35"/>
      <c r="D44" s="35" t="s">
        <v>10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</row>
    <row r="45" spans="2:33" x14ac:dyDescent="0.2">
      <c r="B45" s="381"/>
      <c r="C45" s="36"/>
      <c r="D45" s="37">
        <v>1</v>
      </c>
      <c r="E45" s="37">
        <v>2</v>
      </c>
      <c r="F45" s="37">
        <v>3</v>
      </c>
      <c r="G45" s="37">
        <v>4</v>
      </c>
      <c r="H45" s="37">
        <v>5</v>
      </c>
      <c r="I45" s="37">
        <v>6</v>
      </c>
      <c r="J45" s="37">
        <v>7</v>
      </c>
      <c r="K45" s="37">
        <v>8</v>
      </c>
      <c r="L45" s="37">
        <v>9</v>
      </c>
      <c r="M45" s="37">
        <v>10</v>
      </c>
      <c r="N45" s="37">
        <v>11</v>
      </c>
      <c r="O45" s="37">
        <v>12</v>
      </c>
      <c r="P45" s="37">
        <v>13</v>
      </c>
      <c r="Q45" s="37">
        <v>14</v>
      </c>
      <c r="R45" s="37">
        <v>15</v>
      </c>
      <c r="S45" s="37">
        <v>16</v>
      </c>
      <c r="T45" s="37">
        <v>17</v>
      </c>
      <c r="U45" s="37">
        <v>18</v>
      </c>
      <c r="V45" s="37">
        <v>19</v>
      </c>
      <c r="W45" s="37">
        <v>20</v>
      </c>
      <c r="X45" s="37">
        <v>21</v>
      </c>
      <c r="Y45" s="37">
        <v>22</v>
      </c>
      <c r="Z45" s="37">
        <v>23</v>
      </c>
      <c r="AA45" s="37">
        <v>24</v>
      </c>
      <c r="AB45" s="37">
        <v>25</v>
      </c>
      <c r="AC45" s="37">
        <v>26</v>
      </c>
      <c r="AD45" s="37">
        <v>27</v>
      </c>
      <c r="AE45" s="37">
        <v>28</v>
      </c>
      <c r="AF45" s="37">
        <v>29</v>
      </c>
      <c r="AG45" s="37">
        <v>30</v>
      </c>
    </row>
    <row r="46" spans="2:33" x14ac:dyDescent="0.2">
      <c r="B46" s="38" t="s">
        <v>44</v>
      </c>
      <c r="C46" s="38" t="s">
        <v>9</v>
      </c>
      <c r="D46" s="39">
        <f>D4</f>
        <v>2024</v>
      </c>
      <c r="E46" s="39">
        <f t="shared" ref="E46:AG46" si="15">E4</f>
        <v>2025</v>
      </c>
      <c r="F46" s="39">
        <f t="shared" si="15"/>
        <v>2026</v>
      </c>
      <c r="G46" s="39">
        <f t="shared" si="15"/>
        <v>2027</v>
      </c>
      <c r="H46" s="39">
        <f t="shared" si="15"/>
        <v>2028</v>
      </c>
      <c r="I46" s="39">
        <f t="shared" si="15"/>
        <v>2029</v>
      </c>
      <c r="J46" s="39">
        <f t="shared" si="15"/>
        <v>2030</v>
      </c>
      <c r="K46" s="39">
        <f t="shared" si="15"/>
        <v>2031</v>
      </c>
      <c r="L46" s="39">
        <f t="shared" si="15"/>
        <v>2032</v>
      </c>
      <c r="M46" s="39">
        <f t="shared" si="15"/>
        <v>2033</v>
      </c>
      <c r="N46" s="39">
        <f t="shared" si="15"/>
        <v>2034</v>
      </c>
      <c r="O46" s="39">
        <f t="shared" si="15"/>
        <v>2035</v>
      </c>
      <c r="P46" s="39">
        <f t="shared" si="15"/>
        <v>2036</v>
      </c>
      <c r="Q46" s="39">
        <f t="shared" si="15"/>
        <v>2037</v>
      </c>
      <c r="R46" s="39">
        <f t="shared" si="15"/>
        <v>2038</v>
      </c>
      <c r="S46" s="39">
        <f t="shared" si="15"/>
        <v>2039</v>
      </c>
      <c r="T46" s="39">
        <f t="shared" si="15"/>
        <v>2040</v>
      </c>
      <c r="U46" s="39">
        <f t="shared" si="15"/>
        <v>2041</v>
      </c>
      <c r="V46" s="39">
        <f t="shared" si="15"/>
        <v>2042</v>
      </c>
      <c r="W46" s="39">
        <f t="shared" si="15"/>
        <v>2043</v>
      </c>
      <c r="X46" s="39">
        <f t="shared" si="15"/>
        <v>2044</v>
      </c>
      <c r="Y46" s="39">
        <f t="shared" si="15"/>
        <v>2045</v>
      </c>
      <c r="Z46" s="39">
        <f t="shared" si="15"/>
        <v>2046</v>
      </c>
      <c r="AA46" s="39">
        <f t="shared" si="15"/>
        <v>2047</v>
      </c>
      <c r="AB46" s="39">
        <f t="shared" si="15"/>
        <v>2048</v>
      </c>
      <c r="AC46" s="39">
        <f t="shared" si="15"/>
        <v>2049</v>
      </c>
      <c r="AD46" s="39">
        <f t="shared" si="15"/>
        <v>2050</v>
      </c>
      <c r="AE46" s="39">
        <f t="shared" si="15"/>
        <v>2051</v>
      </c>
      <c r="AF46" s="39">
        <f t="shared" si="15"/>
        <v>2052</v>
      </c>
      <c r="AG46" s="39">
        <f t="shared" si="15"/>
        <v>2053</v>
      </c>
    </row>
    <row r="47" spans="2:33" x14ac:dyDescent="0.2">
      <c r="B47" s="35" t="s">
        <v>547</v>
      </c>
      <c r="C47" s="42">
        <f>SUM(D47:AG47)</f>
        <v>0</v>
      </c>
      <c r="D47" s="42">
        <f>'09 Prevádzkové náklady vozidiel'!D99*Parametre!$D$158</f>
        <v>0</v>
      </c>
      <c r="E47" s="42">
        <f>'09 Prevádzkové náklady vozidiel'!E99*Parametre!$D$158</f>
        <v>0</v>
      </c>
      <c r="F47" s="42">
        <f>'09 Prevádzkové náklady vozidiel'!F99*Parametre!$D$158</f>
        <v>0</v>
      </c>
      <c r="G47" s="42">
        <f>'09 Prevádzkové náklady vozidiel'!G99*Parametre!$D$158</f>
        <v>0</v>
      </c>
      <c r="H47" s="42">
        <f>'09 Prevádzkové náklady vozidiel'!H99*Parametre!$D$158</f>
        <v>0</v>
      </c>
      <c r="I47" s="42">
        <f>'09 Prevádzkové náklady vozidiel'!I99*Parametre!$D$158</f>
        <v>0</v>
      </c>
      <c r="J47" s="42">
        <f>'09 Prevádzkové náklady vozidiel'!J99*Parametre!$D$158</f>
        <v>0</v>
      </c>
      <c r="K47" s="42">
        <f>'09 Prevádzkové náklady vozidiel'!K99*Parametre!$D$158</f>
        <v>0</v>
      </c>
      <c r="L47" s="42">
        <f>'09 Prevádzkové náklady vozidiel'!L99*Parametre!$D$158</f>
        <v>0</v>
      </c>
      <c r="M47" s="42">
        <f>'09 Prevádzkové náklady vozidiel'!M99*Parametre!$D$158</f>
        <v>0</v>
      </c>
      <c r="N47" s="42">
        <f>'09 Prevádzkové náklady vozidiel'!N99*Parametre!$D$158</f>
        <v>0</v>
      </c>
      <c r="O47" s="42">
        <f>'09 Prevádzkové náklady vozidiel'!O99*Parametre!$D$158</f>
        <v>0</v>
      </c>
      <c r="P47" s="42">
        <f>'09 Prevádzkové náklady vozidiel'!P99*Parametre!$D$158</f>
        <v>0</v>
      </c>
      <c r="Q47" s="42">
        <f>'09 Prevádzkové náklady vozidiel'!Q99*Parametre!$D$158</f>
        <v>0</v>
      </c>
      <c r="R47" s="42">
        <f>'09 Prevádzkové náklady vozidiel'!R99*Parametre!$D$158</f>
        <v>0</v>
      </c>
      <c r="S47" s="42">
        <f>'09 Prevádzkové náklady vozidiel'!S99*Parametre!$D$158</f>
        <v>0</v>
      </c>
      <c r="T47" s="42">
        <f>'09 Prevádzkové náklady vozidiel'!T99*Parametre!$D$158</f>
        <v>0</v>
      </c>
      <c r="U47" s="42">
        <f>'09 Prevádzkové náklady vozidiel'!U99*Parametre!$D$158</f>
        <v>0</v>
      </c>
      <c r="V47" s="42">
        <f>'09 Prevádzkové náklady vozidiel'!V99*Parametre!$D$158</f>
        <v>0</v>
      </c>
      <c r="W47" s="42">
        <f>'09 Prevádzkové náklady vozidiel'!W99*Parametre!$D$158</f>
        <v>0</v>
      </c>
      <c r="X47" s="42">
        <f>'09 Prevádzkové náklady vozidiel'!X99*Parametre!$D$158</f>
        <v>0</v>
      </c>
      <c r="Y47" s="42">
        <f>'09 Prevádzkové náklady vozidiel'!Y99*Parametre!$D$158</f>
        <v>0</v>
      </c>
      <c r="Z47" s="42">
        <f>'09 Prevádzkové náklady vozidiel'!Z99*Parametre!$D$158</f>
        <v>0</v>
      </c>
      <c r="AA47" s="42">
        <f>'09 Prevádzkové náklady vozidiel'!AA99*Parametre!$D$158</f>
        <v>0</v>
      </c>
      <c r="AB47" s="42">
        <f>'09 Prevádzkové náklady vozidiel'!AB99*Parametre!$D$158</f>
        <v>0</v>
      </c>
      <c r="AC47" s="42">
        <f>'09 Prevádzkové náklady vozidiel'!AC99*Parametre!$D$158</f>
        <v>0</v>
      </c>
      <c r="AD47" s="42">
        <f>'09 Prevádzkové náklady vozidiel'!AD99*Parametre!$D$158</f>
        <v>0</v>
      </c>
      <c r="AE47" s="42">
        <f>'09 Prevádzkové náklady vozidiel'!AE99*Parametre!$D$158</f>
        <v>0</v>
      </c>
      <c r="AF47" s="42">
        <f>'09 Prevádzkové náklady vozidiel'!AF99*Parametre!$D$158</f>
        <v>0</v>
      </c>
      <c r="AG47" s="42">
        <f>'09 Prevádzkové náklady vozidiel'!AG99*Parametre!$D$158</f>
        <v>0</v>
      </c>
    </row>
    <row r="48" spans="2:33" x14ac:dyDescent="0.2">
      <c r="B48" s="35" t="s">
        <v>548</v>
      </c>
      <c r="C48" s="42">
        <f t="shared" ref="C48:C54" si="16">SUM(D48:AG48)</f>
        <v>0</v>
      </c>
      <c r="D48" s="42">
        <f>'09 Prevádzkové náklady vozidiel'!D100*Parametre!$E$158</f>
        <v>0</v>
      </c>
      <c r="E48" s="42">
        <f>'09 Prevádzkové náklady vozidiel'!E100*Parametre!$E$158</f>
        <v>0</v>
      </c>
      <c r="F48" s="42">
        <f>'09 Prevádzkové náklady vozidiel'!F100*Parametre!$E$158</f>
        <v>0</v>
      </c>
      <c r="G48" s="42">
        <f>'09 Prevádzkové náklady vozidiel'!G100*Parametre!$E$158</f>
        <v>0</v>
      </c>
      <c r="H48" s="42">
        <f>'09 Prevádzkové náklady vozidiel'!H100*Parametre!$E$158</f>
        <v>0</v>
      </c>
      <c r="I48" s="42">
        <f>'09 Prevádzkové náklady vozidiel'!I100*Parametre!$E$158</f>
        <v>0</v>
      </c>
      <c r="J48" s="42">
        <f>'09 Prevádzkové náklady vozidiel'!J100*Parametre!$E$158</f>
        <v>0</v>
      </c>
      <c r="K48" s="42">
        <f>'09 Prevádzkové náklady vozidiel'!K100*Parametre!$E$158</f>
        <v>0</v>
      </c>
      <c r="L48" s="42">
        <f>'09 Prevádzkové náklady vozidiel'!L100*Parametre!$E$158</f>
        <v>0</v>
      </c>
      <c r="M48" s="42">
        <f>'09 Prevádzkové náklady vozidiel'!M100*Parametre!$E$158</f>
        <v>0</v>
      </c>
      <c r="N48" s="42">
        <f>'09 Prevádzkové náklady vozidiel'!N100*Parametre!$E$158</f>
        <v>0</v>
      </c>
      <c r="O48" s="42">
        <f>'09 Prevádzkové náklady vozidiel'!O100*Parametre!$E$158</f>
        <v>0</v>
      </c>
      <c r="P48" s="42">
        <f>'09 Prevádzkové náklady vozidiel'!P100*Parametre!$E$158</f>
        <v>0</v>
      </c>
      <c r="Q48" s="42">
        <f>'09 Prevádzkové náklady vozidiel'!Q100*Parametre!$E$158</f>
        <v>0</v>
      </c>
      <c r="R48" s="42">
        <f>'09 Prevádzkové náklady vozidiel'!R100*Parametre!$E$158</f>
        <v>0</v>
      </c>
      <c r="S48" s="42">
        <f>'09 Prevádzkové náklady vozidiel'!S100*Parametre!$E$158</f>
        <v>0</v>
      </c>
      <c r="T48" s="42">
        <f>'09 Prevádzkové náklady vozidiel'!T100*Parametre!$E$158</f>
        <v>0</v>
      </c>
      <c r="U48" s="42">
        <f>'09 Prevádzkové náklady vozidiel'!U100*Parametre!$E$158</f>
        <v>0</v>
      </c>
      <c r="V48" s="42">
        <f>'09 Prevádzkové náklady vozidiel'!V100*Parametre!$E$158</f>
        <v>0</v>
      </c>
      <c r="W48" s="42">
        <f>'09 Prevádzkové náklady vozidiel'!W100*Parametre!$E$158</f>
        <v>0</v>
      </c>
      <c r="X48" s="42">
        <f>'09 Prevádzkové náklady vozidiel'!X100*Parametre!$E$158</f>
        <v>0</v>
      </c>
      <c r="Y48" s="42">
        <f>'09 Prevádzkové náklady vozidiel'!Y100*Parametre!$E$158</f>
        <v>0</v>
      </c>
      <c r="Z48" s="42">
        <f>'09 Prevádzkové náklady vozidiel'!Z100*Parametre!$E$158</f>
        <v>0</v>
      </c>
      <c r="AA48" s="42">
        <f>'09 Prevádzkové náklady vozidiel'!AA100*Parametre!$E$158</f>
        <v>0</v>
      </c>
      <c r="AB48" s="42">
        <f>'09 Prevádzkové náklady vozidiel'!AB100*Parametre!$E$158</f>
        <v>0</v>
      </c>
      <c r="AC48" s="42">
        <f>'09 Prevádzkové náklady vozidiel'!AC100*Parametre!$E$158</f>
        <v>0</v>
      </c>
      <c r="AD48" s="42">
        <f>'09 Prevádzkové náklady vozidiel'!AD100*Parametre!$E$158</f>
        <v>0</v>
      </c>
      <c r="AE48" s="42">
        <f>'09 Prevádzkové náklady vozidiel'!AE100*Parametre!$E$158</f>
        <v>0</v>
      </c>
      <c r="AF48" s="42">
        <f>'09 Prevádzkové náklady vozidiel'!AF100*Parametre!$E$158</f>
        <v>0</v>
      </c>
      <c r="AG48" s="42">
        <f>'09 Prevádzkové náklady vozidiel'!AG100*Parametre!$E$158</f>
        <v>0</v>
      </c>
    </row>
    <row r="49" spans="2:33" x14ac:dyDescent="0.2">
      <c r="B49" s="35" t="s">
        <v>549</v>
      </c>
      <c r="C49" s="42">
        <f t="shared" si="16"/>
        <v>0</v>
      </c>
      <c r="D49" s="42">
        <f>'09 Prevádzkové náklady vozidiel'!D101*Parametre!$F$158</f>
        <v>0</v>
      </c>
      <c r="E49" s="42">
        <f>'09 Prevádzkové náklady vozidiel'!E101*Parametre!$F$158</f>
        <v>0</v>
      </c>
      <c r="F49" s="42">
        <f>'09 Prevádzkové náklady vozidiel'!F101*Parametre!$F$158</f>
        <v>0</v>
      </c>
      <c r="G49" s="42">
        <f>'09 Prevádzkové náklady vozidiel'!G101*Parametre!$F$158</f>
        <v>0</v>
      </c>
      <c r="H49" s="42">
        <f>'09 Prevádzkové náklady vozidiel'!H101*Parametre!$F$158</f>
        <v>0</v>
      </c>
      <c r="I49" s="42">
        <f>'09 Prevádzkové náklady vozidiel'!I101*Parametre!$F$158</f>
        <v>0</v>
      </c>
      <c r="J49" s="42">
        <f>'09 Prevádzkové náklady vozidiel'!J101*Parametre!$F$158</f>
        <v>0</v>
      </c>
      <c r="K49" s="42">
        <f>'09 Prevádzkové náklady vozidiel'!K101*Parametre!$F$158</f>
        <v>0</v>
      </c>
      <c r="L49" s="42">
        <f>'09 Prevádzkové náklady vozidiel'!L101*Parametre!$F$158</f>
        <v>0</v>
      </c>
      <c r="M49" s="42">
        <f>'09 Prevádzkové náklady vozidiel'!M101*Parametre!$F$158</f>
        <v>0</v>
      </c>
      <c r="N49" s="42">
        <f>'09 Prevádzkové náklady vozidiel'!N101*Parametre!$F$158</f>
        <v>0</v>
      </c>
      <c r="O49" s="42">
        <f>'09 Prevádzkové náklady vozidiel'!O101*Parametre!$F$158</f>
        <v>0</v>
      </c>
      <c r="P49" s="42">
        <f>'09 Prevádzkové náklady vozidiel'!P101*Parametre!$F$158</f>
        <v>0</v>
      </c>
      <c r="Q49" s="42">
        <f>'09 Prevádzkové náklady vozidiel'!Q101*Parametre!$F$158</f>
        <v>0</v>
      </c>
      <c r="R49" s="42">
        <f>'09 Prevádzkové náklady vozidiel'!R101*Parametre!$F$158</f>
        <v>0</v>
      </c>
      <c r="S49" s="42">
        <f>'09 Prevádzkové náklady vozidiel'!S101*Parametre!$F$158</f>
        <v>0</v>
      </c>
      <c r="T49" s="42">
        <f>'09 Prevádzkové náklady vozidiel'!T101*Parametre!$F$158</f>
        <v>0</v>
      </c>
      <c r="U49" s="42">
        <f>'09 Prevádzkové náklady vozidiel'!U101*Parametre!$F$158</f>
        <v>0</v>
      </c>
      <c r="V49" s="42">
        <f>'09 Prevádzkové náklady vozidiel'!V101*Parametre!$F$158</f>
        <v>0</v>
      </c>
      <c r="W49" s="42">
        <f>'09 Prevádzkové náklady vozidiel'!W101*Parametre!$F$158</f>
        <v>0</v>
      </c>
      <c r="X49" s="42">
        <f>'09 Prevádzkové náklady vozidiel'!X101*Parametre!$F$158</f>
        <v>0</v>
      </c>
      <c r="Y49" s="42">
        <f>'09 Prevádzkové náklady vozidiel'!Y101*Parametre!$F$158</f>
        <v>0</v>
      </c>
      <c r="Z49" s="42">
        <f>'09 Prevádzkové náklady vozidiel'!Z101*Parametre!$F$158</f>
        <v>0</v>
      </c>
      <c r="AA49" s="42">
        <f>'09 Prevádzkové náklady vozidiel'!AA101*Parametre!$F$158</f>
        <v>0</v>
      </c>
      <c r="AB49" s="42">
        <f>'09 Prevádzkové náklady vozidiel'!AB101*Parametre!$F$158</f>
        <v>0</v>
      </c>
      <c r="AC49" s="42">
        <f>'09 Prevádzkové náklady vozidiel'!AC101*Parametre!$F$158</f>
        <v>0</v>
      </c>
      <c r="AD49" s="42">
        <f>'09 Prevádzkové náklady vozidiel'!AD101*Parametre!$F$158</f>
        <v>0</v>
      </c>
      <c r="AE49" s="42">
        <f>'09 Prevádzkové náklady vozidiel'!AE101*Parametre!$F$158</f>
        <v>0</v>
      </c>
      <c r="AF49" s="42">
        <f>'09 Prevádzkové náklady vozidiel'!AF101*Parametre!$F$158</f>
        <v>0</v>
      </c>
      <c r="AG49" s="42">
        <f>'09 Prevádzkové náklady vozidiel'!AG101*Parametre!$F$158</f>
        <v>0</v>
      </c>
    </row>
    <row r="50" spans="2:33" x14ac:dyDescent="0.2">
      <c r="B50" s="35" t="s">
        <v>551</v>
      </c>
      <c r="C50" s="42">
        <f t="shared" si="16"/>
        <v>0</v>
      </c>
      <c r="D50" s="42">
        <f>'09 Prevádzkové náklady vozidiel'!D103*Parametre!$H$158</f>
        <v>0</v>
      </c>
      <c r="E50" s="42">
        <f>'09 Prevádzkové náklady vozidiel'!E103*Parametre!$H$158</f>
        <v>0</v>
      </c>
      <c r="F50" s="42">
        <f>'09 Prevádzkové náklady vozidiel'!F103*Parametre!$H$158</f>
        <v>0</v>
      </c>
      <c r="G50" s="42">
        <f>'09 Prevádzkové náklady vozidiel'!G103*Parametre!$H$158</f>
        <v>0</v>
      </c>
      <c r="H50" s="42">
        <f>'09 Prevádzkové náklady vozidiel'!H103*Parametre!$H$158</f>
        <v>0</v>
      </c>
      <c r="I50" s="42">
        <f>'09 Prevádzkové náklady vozidiel'!I103*Parametre!$H$158</f>
        <v>0</v>
      </c>
      <c r="J50" s="42">
        <f>'09 Prevádzkové náklady vozidiel'!J103*Parametre!$H$158</f>
        <v>0</v>
      </c>
      <c r="K50" s="42">
        <f>'09 Prevádzkové náklady vozidiel'!K103*Parametre!$H$158</f>
        <v>0</v>
      </c>
      <c r="L50" s="42">
        <f>'09 Prevádzkové náklady vozidiel'!L103*Parametre!$H$158</f>
        <v>0</v>
      </c>
      <c r="M50" s="42">
        <f>'09 Prevádzkové náklady vozidiel'!M103*Parametre!$H$158</f>
        <v>0</v>
      </c>
      <c r="N50" s="42">
        <f>'09 Prevádzkové náklady vozidiel'!N103*Parametre!$H$158</f>
        <v>0</v>
      </c>
      <c r="O50" s="42">
        <f>'09 Prevádzkové náklady vozidiel'!O103*Parametre!$H$158</f>
        <v>0</v>
      </c>
      <c r="P50" s="42">
        <f>'09 Prevádzkové náklady vozidiel'!P103*Parametre!$H$158</f>
        <v>0</v>
      </c>
      <c r="Q50" s="42">
        <f>'09 Prevádzkové náklady vozidiel'!Q103*Parametre!$H$158</f>
        <v>0</v>
      </c>
      <c r="R50" s="42">
        <f>'09 Prevádzkové náklady vozidiel'!R103*Parametre!$H$158</f>
        <v>0</v>
      </c>
      <c r="S50" s="42">
        <f>'09 Prevádzkové náklady vozidiel'!S103*Parametre!$H$158</f>
        <v>0</v>
      </c>
      <c r="T50" s="42">
        <f>'09 Prevádzkové náklady vozidiel'!T103*Parametre!$H$158</f>
        <v>0</v>
      </c>
      <c r="U50" s="42">
        <f>'09 Prevádzkové náklady vozidiel'!U103*Parametre!$H$158</f>
        <v>0</v>
      </c>
      <c r="V50" s="42">
        <f>'09 Prevádzkové náklady vozidiel'!V103*Parametre!$H$158</f>
        <v>0</v>
      </c>
      <c r="W50" s="42">
        <f>'09 Prevádzkové náklady vozidiel'!W103*Parametre!$H$158</f>
        <v>0</v>
      </c>
      <c r="X50" s="42">
        <f>'09 Prevádzkové náklady vozidiel'!X103*Parametre!$H$158</f>
        <v>0</v>
      </c>
      <c r="Y50" s="42">
        <f>'09 Prevádzkové náklady vozidiel'!Y103*Parametre!$H$158</f>
        <v>0</v>
      </c>
      <c r="Z50" s="42">
        <f>'09 Prevádzkové náklady vozidiel'!Z103*Parametre!$H$158</f>
        <v>0</v>
      </c>
      <c r="AA50" s="42">
        <f>'09 Prevádzkové náklady vozidiel'!AA103*Parametre!$H$158</f>
        <v>0</v>
      </c>
      <c r="AB50" s="42">
        <f>'09 Prevádzkové náklady vozidiel'!AB103*Parametre!$H$158</f>
        <v>0</v>
      </c>
      <c r="AC50" s="42">
        <f>'09 Prevádzkové náklady vozidiel'!AC103*Parametre!$H$158</f>
        <v>0</v>
      </c>
      <c r="AD50" s="42">
        <f>'09 Prevádzkové náklady vozidiel'!AD103*Parametre!$H$158</f>
        <v>0</v>
      </c>
      <c r="AE50" s="42">
        <f>'09 Prevádzkové náklady vozidiel'!AE103*Parametre!$H$158</f>
        <v>0</v>
      </c>
      <c r="AF50" s="42">
        <f>'09 Prevádzkové náklady vozidiel'!AF103*Parametre!$H$158</f>
        <v>0</v>
      </c>
      <c r="AG50" s="42">
        <f>'09 Prevádzkové náklady vozidiel'!AG103*Parametre!$H$158</f>
        <v>0</v>
      </c>
    </row>
    <row r="51" spans="2:33" x14ac:dyDescent="0.2">
      <c r="B51" s="35" t="s">
        <v>553</v>
      </c>
      <c r="C51" s="42">
        <f t="shared" si="16"/>
        <v>0</v>
      </c>
      <c r="D51" s="42">
        <f>'09 Prevádzkové náklady vozidiel'!D105*Parametre!$D$163</f>
        <v>0</v>
      </c>
      <c r="E51" s="42">
        <f>'09 Prevádzkové náklady vozidiel'!E105*Parametre!$D$163</f>
        <v>0</v>
      </c>
      <c r="F51" s="42">
        <f>'09 Prevádzkové náklady vozidiel'!F105*Parametre!$D$163</f>
        <v>0</v>
      </c>
      <c r="G51" s="42">
        <f>'09 Prevádzkové náklady vozidiel'!G105*Parametre!$D$163</f>
        <v>0</v>
      </c>
      <c r="H51" s="42">
        <f>'09 Prevádzkové náklady vozidiel'!H105*Parametre!$D$163</f>
        <v>0</v>
      </c>
      <c r="I51" s="42">
        <f>'09 Prevádzkové náklady vozidiel'!I105*Parametre!$D$163</f>
        <v>0</v>
      </c>
      <c r="J51" s="42">
        <f>'09 Prevádzkové náklady vozidiel'!J105*Parametre!$D$163</f>
        <v>0</v>
      </c>
      <c r="K51" s="42">
        <f>'09 Prevádzkové náklady vozidiel'!K105*Parametre!$D$163</f>
        <v>0</v>
      </c>
      <c r="L51" s="42">
        <f>'09 Prevádzkové náklady vozidiel'!L105*Parametre!$D$163</f>
        <v>0</v>
      </c>
      <c r="M51" s="42">
        <f>'09 Prevádzkové náklady vozidiel'!M105*Parametre!$D$163</f>
        <v>0</v>
      </c>
      <c r="N51" s="42">
        <f>'09 Prevádzkové náklady vozidiel'!N105*Parametre!$D$163</f>
        <v>0</v>
      </c>
      <c r="O51" s="42">
        <f>'09 Prevádzkové náklady vozidiel'!O105*Parametre!$D$163</f>
        <v>0</v>
      </c>
      <c r="P51" s="42">
        <f>'09 Prevádzkové náklady vozidiel'!P105*Parametre!$D$163</f>
        <v>0</v>
      </c>
      <c r="Q51" s="42">
        <f>'09 Prevádzkové náklady vozidiel'!Q105*Parametre!$D$163</f>
        <v>0</v>
      </c>
      <c r="R51" s="42">
        <f>'09 Prevádzkové náklady vozidiel'!R105*Parametre!$D$163</f>
        <v>0</v>
      </c>
      <c r="S51" s="42">
        <f>'09 Prevádzkové náklady vozidiel'!S105*Parametre!$D$163</f>
        <v>0</v>
      </c>
      <c r="T51" s="42">
        <f>'09 Prevádzkové náklady vozidiel'!T105*Parametre!$D$163</f>
        <v>0</v>
      </c>
      <c r="U51" s="42">
        <f>'09 Prevádzkové náklady vozidiel'!U105*Parametre!$D$163</f>
        <v>0</v>
      </c>
      <c r="V51" s="42">
        <f>'09 Prevádzkové náklady vozidiel'!V105*Parametre!$D$163</f>
        <v>0</v>
      </c>
      <c r="W51" s="42">
        <f>'09 Prevádzkové náklady vozidiel'!W105*Parametre!$D$163</f>
        <v>0</v>
      </c>
      <c r="X51" s="42">
        <f>'09 Prevádzkové náklady vozidiel'!X105*Parametre!$D$163</f>
        <v>0</v>
      </c>
      <c r="Y51" s="42">
        <f>'09 Prevádzkové náklady vozidiel'!Y105*Parametre!$D$163</f>
        <v>0</v>
      </c>
      <c r="Z51" s="42">
        <f>'09 Prevádzkové náklady vozidiel'!Z105*Parametre!$D$163</f>
        <v>0</v>
      </c>
      <c r="AA51" s="42">
        <f>'09 Prevádzkové náklady vozidiel'!AA105*Parametre!$D$163</f>
        <v>0</v>
      </c>
      <c r="AB51" s="42">
        <f>'09 Prevádzkové náklady vozidiel'!AB105*Parametre!$D$163</f>
        <v>0</v>
      </c>
      <c r="AC51" s="42">
        <f>'09 Prevádzkové náklady vozidiel'!AC105*Parametre!$D$163</f>
        <v>0</v>
      </c>
      <c r="AD51" s="42">
        <f>'09 Prevádzkové náklady vozidiel'!AD105*Parametre!$D$163</f>
        <v>0</v>
      </c>
      <c r="AE51" s="42">
        <f>'09 Prevádzkové náklady vozidiel'!AE105*Parametre!$D$163</f>
        <v>0</v>
      </c>
      <c r="AF51" s="42">
        <f>'09 Prevádzkové náklady vozidiel'!AF105*Parametre!$D$163</f>
        <v>0</v>
      </c>
      <c r="AG51" s="42">
        <f>'09 Prevádzkové náklady vozidiel'!AG105*Parametre!$D$163</f>
        <v>0</v>
      </c>
    </row>
    <row r="52" spans="2:33" x14ac:dyDescent="0.2">
      <c r="B52" s="35" t="s">
        <v>554</v>
      </c>
      <c r="C52" s="42">
        <f t="shared" si="16"/>
        <v>0</v>
      </c>
      <c r="D52" s="42">
        <f>'09 Prevádzkové náklady vozidiel'!D106*Parametre!$D$164</f>
        <v>0</v>
      </c>
      <c r="E52" s="42">
        <f>'09 Prevádzkové náklady vozidiel'!E106*Parametre!$D$164</f>
        <v>0</v>
      </c>
      <c r="F52" s="42">
        <f>'09 Prevádzkové náklady vozidiel'!F106*Parametre!$D$164</f>
        <v>0</v>
      </c>
      <c r="G52" s="42">
        <f>'09 Prevádzkové náklady vozidiel'!G106*Parametre!$D$164</f>
        <v>0</v>
      </c>
      <c r="H52" s="42">
        <f>'09 Prevádzkové náklady vozidiel'!H106*Parametre!$D$164</f>
        <v>0</v>
      </c>
      <c r="I52" s="42">
        <f>'09 Prevádzkové náklady vozidiel'!I106*Parametre!$D$164</f>
        <v>0</v>
      </c>
      <c r="J52" s="42">
        <f>'09 Prevádzkové náklady vozidiel'!J106*Parametre!$D$164</f>
        <v>0</v>
      </c>
      <c r="K52" s="42">
        <f>'09 Prevádzkové náklady vozidiel'!K106*Parametre!$D$164</f>
        <v>0</v>
      </c>
      <c r="L52" s="42">
        <f>'09 Prevádzkové náklady vozidiel'!L106*Parametre!$D$164</f>
        <v>0</v>
      </c>
      <c r="M52" s="42">
        <f>'09 Prevádzkové náklady vozidiel'!M106*Parametre!$D$164</f>
        <v>0</v>
      </c>
      <c r="N52" s="42">
        <f>'09 Prevádzkové náklady vozidiel'!N106*Parametre!$D$164</f>
        <v>0</v>
      </c>
      <c r="O52" s="42">
        <f>'09 Prevádzkové náklady vozidiel'!O106*Parametre!$D$164</f>
        <v>0</v>
      </c>
      <c r="P52" s="42">
        <f>'09 Prevádzkové náklady vozidiel'!P106*Parametre!$D$164</f>
        <v>0</v>
      </c>
      <c r="Q52" s="42">
        <f>'09 Prevádzkové náklady vozidiel'!Q106*Parametre!$D$164</f>
        <v>0</v>
      </c>
      <c r="R52" s="42">
        <f>'09 Prevádzkové náklady vozidiel'!R106*Parametre!$D$164</f>
        <v>0</v>
      </c>
      <c r="S52" s="42">
        <f>'09 Prevádzkové náklady vozidiel'!S106*Parametre!$D$164</f>
        <v>0</v>
      </c>
      <c r="T52" s="42">
        <f>'09 Prevádzkové náklady vozidiel'!T106*Parametre!$D$164</f>
        <v>0</v>
      </c>
      <c r="U52" s="42">
        <f>'09 Prevádzkové náklady vozidiel'!U106*Parametre!$D$164</f>
        <v>0</v>
      </c>
      <c r="V52" s="42">
        <f>'09 Prevádzkové náklady vozidiel'!V106*Parametre!$D$164</f>
        <v>0</v>
      </c>
      <c r="W52" s="42">
        <f>'09 Prevádzkové náklady vozidiel'!W106*Parametre!$D$164</f>
        <v>0</v>
      </c>
      <c r="X52" s="42">
        <f>'09 Prevádzkové náklady vozidiel'!X106*Parametre!$D$164</f>
        <v>0</v>
      </c>
      <c r="Y52" s="42">
        <f>'09 Prevádzkové náklady vozidiel'!Y106*Parametre!$D$164</f>
        <v>0</v>
      </c>
      <c r="Z52" s="42">
        <f>'09 Prevádzkové náklady vozidiel'!Z106*Parametre!$D$164</f>
        <v>0</v>
      </c>
      <c r="AA52" s="42">
        <f>'09 Prevádzkové náklady vozidiel'!AA106*Parametre!$D$164</f>
        <v>0</v>
      </c>
      <c r="AB52" s="42">
        <f>'09 Prevádzkové náklady vozidiel'!AB106*Parametre!$D$164</f>
        <v>0</v>
      </c>
      <c r="AC52" s="42">
        <f>'09 Prevádzkové náklady vozidiel'!AC106*Parametre!$D$164</f>
        <v>0</v>
      </c>
      <c r="AD52" s="42">
        <f>'09 Prevádzkové náklady vozidiel'!AD106*Parametre!$D$164</f>
        <v>0</v>
      </c>
      <c r="AE52" s="42">
        <f>'09 Prevádzkové náklady vozidiel'!AE106*Parametre!$D$164</f>
        <v>0</v>
      </c>
      <c r="AF52" s="42">
        <f>'09 Prevádzkové náklady vozidiel'!AF106*Parametre!$D$164</f>
        <v>0</v>
      </c>
      <c r="AG52" s="42">
        <f>'09 Prevádzkové náklady vozidiel'!AG106*Parametre!$D$164</f>
        <v>0</v>
      </c>
    </row>
    <row r="53" spans="2:33" x14ac:dyDescent="0.2">
      <c r="B53" s="35" t="s">
        <v>559</v>
      </c>
      <c r="C53" s="42">
        <f t="shared" si="16"/>
        <v>0</v>
      </c>
      <c r="D53" s="42">
        <f>'09 Prevádzkové náklady vozidiel'!D107*Parametre!$D$165</f>
        <v>0</v>
      </c>
      <c r="E53" s="42">
        <f>'09 Prevádzkové náklady vozidiel'!E107*Parametre!$D$165</f>
        <v>0</v>
      </c>
      <c r="F53" s="42">
        <f>'09 Prevádzkové náklady vozidiel'!F107*Parametre!$D$165</f>
        <v>0</v>
      </c>
      <c r="G53" s="42">
        <f>'09 Prevádzkové náklady vozidiel'!G107*Parametre!$D$165</f>
        <v>0</v>
      </c>
      <c r="H53" s="42">
        <f>'09 Prevádzkové náklady vozidiel'!H107*Parametre!$D$165</f>
        <v>0</v>
      </c>
      <c r="I53" s="42">
        <f>'09 Prevádzkové náklady vozidiel'!I107*Parametre!$D$165</f>
        <v>0</v>
      </c>
      <c r="J53" s="42">
        <f>'09 Prevádzkové náklady vozidiel'!J107*Parametre!$D$165</f>
        <v>0</v>
      </c>
      <c r="K53" s="42">
        <f>'09 Prevádzkové náklady vozidiel'!K107*Parametre!$D$165</f>
        <v>0</v>
      </c>
      <c r="L53" s="42">
        <f>'09 Prevádzkové náklady vozidiel'!L107*Parametre!$D$165</f>
        <v>0</v>
      </c>
      <c r="M53" s="42">
        <f>'09 Prevádzkové náklady vozidiel'!M107*Parametre!$D$165</f>
        <v>0</v>
      </c>
      <c r="N53" s="42">
        <f>'09 Prevádzkové náklady vozidiel'!N107*Parametre!$D$165</f>
        <v>0</v>
      </c>
      <c r="O53" s="42">
        <f>'09 Prevádzkové náklady vozidiel'!O107*Parametre!$D$165</f>
        <v>0</v>
      </c>
      <c r="P53" s="42">
        <f>'09 Prevádzkové náklady vozidiel'!P107*Parametre!$D$165</f>
        <v>0</v>
      </c>
      <c r="Q53" s="42">
        <f>'09 Prevádzkové náklady vozidiel'!Q107*Parametre!$D$165</f>
        <v>0</v>
      </c>
      <c r="R53" s="42">
        <f>'09 Prevádzkové náklady vozidiel'!R107*Parametre!$D$165</f>
        <v>0</v>
      </c>
      <c r="S53" s="42">
        <f>'09 Prevádzkové náklady vozidiel'!S107*Parametre!$D$165</f>
        <v>0</v>
      </c>
      <c r="T53" s="42">
        <f>'09 Prevádzkové náklady vozidiel'!T107*Parametre!$D$165</f>
        <v>0</v>
      </c>
      <c r="U53" s="42">
        <f>'09 Prevádzkové náklady vozidiel'!U107*Parametre!$D$165</f>
        <v>0</v>
      </c>
      <c r="V53" s="42">
        <f>'09 Prevádzkové náklady vozidiel'!V107*Parametre!$D$165</f>
        <v>0</v>
      </c>
      <c r="W53" s="42">
        <f>'09 Prevádzkové náklady vozidiel'!W107*Parametre!$D$165</f>
        <v>0</v>
      </c>
      <c r="X53" s="42">
        <f>'09 Prevádzkové náklady vozidiel'!X107*Parametre!$D$165</f>
        <v>0</v>
      </c>
      <c r="Y53" s="42">
        <f>'09 Prevádzkové náklady vozidiel'!Y107*Parametre!$D$165</f>
        <v>0</v>
      </c>
      <c r="Z53" s="42">
        <f>'09 Prevádzkové náklady vozidiel'!Z107*Parametre!$D$165</f>
        <v>0</v>
      </c>
      <c r="AA53" s="42">
        <f>'09 Prevádzkové náklady vozidiel'!AA107*Parametre!$D$165</f>
        <v>0</v>
      </c>
      <c r="AB53" s="42">
        <f>'09 Prevádzkové náklady vozidiel'!AB107*Parametre!$D$165</f>
        <v>0</v>
      </c>
      <c r="AC53" s="42">
        <f>'09 Prevádzkové náklady vozidiel'!AC107*Parametre!$D$165</f>
        <v>0</v>
      </c>
      <c r="AD53" s="42">
        <f>'09 Prevádzkové náklady vozidiel'!AD107*Parametre!$D$165</f>
        <v>0</v>
      </c>
      <c r="AE53" s="42">
        <f>'09 Prevádzkové náklady vozidiel'!AE107*Parametre!$D$165</f>
        <v>0</v>
      </c>
      <c r="AF53" s="42">
        <f>'09 Prevádzkové náklady vozidiel'!AF107*Parametre!$D$165</f>
        <v>0</v>
      </c>
      <c r="AG53" s="42">
        <f>'09 Prevádzkové náklady vozidiel'!AG107*Parametre!$D$165</f>
        <v>0</v>
      </c>
    </row>
    <row r="54" spans="2:33" x14ac:dyDescent="0.2">
      <c r="B54" s="35" t="s">
        <v>560</v>
      </c>
      <c r="C54" s="42">
        <f t="shared" si="16"/>
        <v>0</v>
      </c>
      <c r="D54" s="42">
        <f>'09 Prevádzkové náklady vozidiel'!D108*Parametre!$D$166</f>
        <v>0</v>
      </c>
      <c r="E54" s="42">
        <f>'09 Prevádzkové náklady vozidiel'!E108*Parametre!$D$166</f>
        <v>0</v>
      </c>
      <c r="F54" s="42">
        <f>'09 Prevádzkové náklady vozidiel'!F108*Parametre!$D$166</f>
        <v>0</v>
      </c>
      <c r="G54" s="42">
        <f>'09 Prevádzkové náklady vozidiel'!G108*Parametre!$D$166</f>
        <v>0</v>
      </c>
      <c r="H54" s="42">
        <f>'09 Prevádzkové náklady vozidiel'!H108*Parametre!$D$166</f>
        <v>0</v>
      </c>
      <c r="I54" s="42">
        <f>'09 Prevádzkové náklady vozidiel'!I108*Parametre!$D$166</f>
        <v>0</v>
      </c>
      <c r="J54" s="42">
        <f>'09 Prevádzkové náklady vozidiel'!J108*Parametre!$D$166</f>
        <v>0</v>
      </c>
      <c r="K54" s="42">
        <f>'09 Prevádzkové náklady vozidiel'!K108*Parametre!$D$166</f>
        <v>0</v>
      </c>
      <c r="L54" s="42">
        <f>'09 Prevádzkové náklady vozidiel'!L108*Parametre!$D$166</f>
        <v>0</v>
      </c>
      <c r="M54" s="42">
        <f>'09 Prevádzkové náklady vozidiel'!M108*Parametre!$D$166</f>
        <v>0</v>
      </c>
      <c r="N54" s="42">
        <f>'09 Prevádzkové náklady vozidiel'!N108*Parametre!$D$166</f>
        <v>0</v>
      </c>
      <c r="O54" s="42">
        <f>'09 Prevádzkové náklady vozidiel'!O108*Parametre!$D$166</f>
        <v>0</v>
      </c>
      <c r="P54" s="42">
        <f>'09 Prevádzkové náklady vozidiel'!P108*Parametre!$D$166</f>
        <v>0</v>
      </c>
      <c r="Q54" s="42">
        <f>'09 Prevádzkové náklady vozidiel'!Q108*Parametre!$D$166</f>
        <v>0</v>
      </c>
      <c r="R54" s="42">
        <f>'09 Prevádzkové náklady vozidiel'!R108*Parametre!$D$166</f>
        <v>0</v>
      </c>
      <c r="S54" s="42">
        <f>'09 Prevádzkové náklady vozidiel'!S108*Parametre!$D$166</f>
        <v>0</v>
      </c>
      <c r="T54" s="42">
        <f>'09 Prevádzkové náklady vozidiel'!T108*Parametre!$D$166</f>
        <v>0</v>
      </c>
      <c r="U54" s="42">
        <f>'09 Prevádzkové náklady vozidiel'!U108*Parametre!$D$166</f>
        <v>0</v>
      </c>
      <c r="V54" s="42">
        <f>'09 Prevádzkové náklady vozidiel'!V108*Parametre!$D$166</f>
        <v>0</v>
      </c>
      <c r="W54" s="42">
        <f>'09 Prevádzkové náklady vozidiel'!W108*Parametre!$D$166</f>
        <v>0</v>
      </c>
      <c r="X54" s="42">
        <f>'09 Prevádzkové náklady vozidiel'!X108*Parametre!$D$166</f>
        <v>0</v>
      </c>
      <c r="Y54" s="42">
        <f>'09 Prevádzkové náklady vozidiel'!Y108*Parametre!$D$166</f>
        <v>0</v>
      </c>
      <c r="Z54" s="42">
        <f>'09 Prevádzkové náklady vozidiel'!Z108*Parametre!$D$166</f>
        <v>0</v>
      </c>
      <c r="AA54" s="42">
        <f>'09 Prevádzkové náklady vozidiel'!AA108*Parametre!$D$166</f>
        <v>0</v>
      </c>
      <c r="AB54" s="42">
        <f>'09 Prevádzkové náklady vozidiel'!AB108*Parametre!$D$166</f>
        <v>0</v>
      </c>
      <c r="AC54" s="42">
        <f>'09 Prevádzkové náklady vozidiel'!AC108*Parametre!$D$166</f>
        <v>0</v>
      </c>
      <c r="AD54" s="42">
        <f>'09 Prevádzkové náklady vozidiel'!AD108*Parametre!$D$166</f>
        <v>0</v>
      </c>
      <c r="AE54" s="42">
        <f>'09 Prevádzkové náklady vozidiel'!AE108*Parametre!$D$166</f>
        <v>0</v>
      </c>
      <c r="AF54" s="42">
        <f>'09 Prevádzkové náklady vozidiel'!AF108*Parametre!$D$166</f>
        <v>0</v>
      </c>
      <c r="AG54" s="42">
        <f>'09 Prevádzkové náklady vozidiel'!AG108*Parametre!$D$166</f>
        <v>0</v>
      </c>
    </row>
    <row r="55" spans="2:33" x14ac:dyDescent="0.2">
      <c r="B55" s="36" t="s">
        <v>45</v>
      </c>
      <c r="C55" s="158">
        <f>SUM(D55:AG55)</f>
        <v>0</v>
      </c>
      <c r="D55" s="158">
        <f>SUM(D47:D54)</f>
        <v>0</v>
      </c>
      <c r="E55" s="158">
        <f t="shared" ref="E55" si="17">SUM(E47:E54)</f>
        <v>0</v>
      </c>
      <c r="F55" s="158">
        <f t="shared" ref="F55" si="18">SUM(F47:F54)</f>
        <v>0</v>
      </c>
      <c r="G55" s="158">
        <f t="shared" ref="G55" si="19">SUM(G47:G54)</f>
        <v>0</v>
      </c>
      <c r="H55" s="158">
        <f t="shared" ref="H55" si="20">SUM(H47:H54)</f>
        <v>0</v>
      </c>
      <c r="I55" s="158">
        <f t="shared" ref="I55" si="21">SUM(I47:I54)</f>
        <v>0</v>
      </c>
      <c r="J55" s="158">
        <f t="shared" ref="J55" si="22">SUM(J47:J54)</f>
        <v>0</v>
      </c>
      <c r="K55" s="158">
        <f t="shared" ref="K55" si="23">SUM(K47:K54)</f>
        <v>0</v>
      </c>
      <c r="L55" s="158">
        <f t="shared" ref="L55" si="24">SUM(L47:L54)</f>
        <v>0</v>
      </c>
      <c r="M55" s="158">
        <f t="shared" ref="M55" si="25">SUM(M47:M54)</f>
        <v>0</v>
      </c>
      <c r="N55" s="158">
        <f t="shared" ref="N55" si="26">SUM(N47:N54)</f>
        <v>0</v>
      </c>
      <c r="O55" s="158">
        <f t="shared" ref="O55" si="27">SUM(O47:O54)</f>
        <v>0</v>
      </c>
      <c r="P55" s="158">
        <f t="shared" ref="P55" si="28">SUM(P47:P54)</f>
        <v>0</v>
      </c>
      <c r="Q55" s="158">
        <f t="shared" ref="Q55" si="29">SUM(Q47:Q54)</f>
        <v>0</v>
      </c>
      <c r="R55" s="158">
        <f t="shared" ref="R55" si="30">SUM(R47:R54)</f>
        <v>0</v>
      </c>
      <c r="S55" s="158">
        <f t="shared" ref="S55" si="31">SUM(S47:S54)</f>
        <v>0</v>
      </c>
      <c r="T55" s="158">
        <f t="shared" ref="T55" si="32">SUM(T47:T54)</f>
        <v>0</v>
      </c>
      <c r="U55" s="158">
        <f t="shared" ref="U55" si="33">SUM(U47:U54)</f>
        <v>0</v>
      </c>
      <c r="V55" s="158">
        <f t="shared" ref="V55" si="34">SUM(V47:V54)</f>
        <v>0</v>
      </c>
      <c r="W55" s="158">
        <f t="shared" ref="W55" si="35">SUM(W47:W54)</f>
        <v>0</v>
      </c>
      <c r="X55" s="158">
        <f t="shared" ref="X55" si="36">SUM(X47:X54)</f>
        <v>0</v>
      </c>
      <c r="Y55" s="158">
        <f t="shared" ref="Y55" si="37">SUM(Y47:Y54)</f>
        <v>0</v>
      </c>
      <c r="Z55" s="158">
        <f t="shared" ref="Z55" si="38">SUM(Z47:Z54)</f>
        <v>0</v>
      </c>
      <c r="AA55" s="158">
        <f t="shared" ref="AA55" si="39">SUM(AA47:AA54)</f>
        <v>0</v>
      </c>
      <c r="AB55" s="158">
        <f t="shared" ref="AB55" si="40">SUM(AB47:AB54)</f>
        <v>0</v>
      </c>
      <c r="AC55" s="158">
        <f t="shared" ref="AC55" si="41">SUM(AC47:AC54)</f>
        <v>0</v>
      </c>
      <c r="AD55" s="158">
        <f t="shared" ref="AD55" si="42">SUM(AD47:AD54)</f>
        <v>0</v>
      </c>
      <c r="AE55" s="158">
        <f t="shared" ref="AE55" si="43">SUM(AE47:AE54)</f>
        <v>0</v>
      </c>
      <c r="AF55" s="158">
        <f t="shared" ref="AF55" si="44">SUM(AF47:AF54)</f>
        <v>0</v>
      </c>
      <c r="AG55" s="158">
        <f t="shared" ref="AG55" si="45">SUM(AG47:AG54)</f>
        <v>0</v>
      </c>
    </row>
    <row r="58" spans="2:33" x14ac:dyDescent="0.2">
      <c r="B58" s="379" t="s">
        <v>575</v>
      </c>
      <c r="C58" s="35"/>
      <c r="D58" s="35" t="s">
        <v>10</v>
      </c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</row>
    <row r="59" spans="2:33" x14ac:dyDescent="0.2">
      <c r="B59" s="381"/>
      <c r="C59" s="36"/>
      <c r="D59" s="37">
        <v>1</v>
      </c>
      <c r="E59" s="37">
        <v>2</v>
      </c>
      <c r="F59" s="37">
        <v>3</v>
      </c>
      <c r="G59" s="37">
        <v>4</v>
      </c>
      <c r="H59" s="37">
        <v>5</v>
      </c>
      <c r="I59" s="37">
        <v>6</v>
      </c>
      <c r="J59" s="37">
        <v>7</v>
      </c>
      <c r="K59" s="37">
        <v>8</v>
      </c>
      <c r="L59" s="37">
        <v>9</v>
      </c>
      <c r="M59" s="37">
        <v>10</v>
      </c>
      <c r="N59" s="37">
        <v>11</v>
      </c>
      <c r="O59" s="37">
        <v>12</v>
      </c>
      <c r="P59" s="37">
        <v>13</v>
      </c>
      <c r="Q59" s="37">
        <v>14</v>
      </c>
      <c r="R59" s="37">
        <v>15</v>
      </c>
      <c r="S59" s="37">
        <v>16</v>
      </c>
      <c r="T59" s="37">
        <v>17</v>
      </c>
      <c r="U59" s="37">
        <v>18</v>
      </c>
      <c r="V59" s="37">
        <v>19</v>
      </c>
      <c r="W59" s="37">
        <v>20</v>
      </c>
      <c r="X59" s="37">
        <v>21</v>
      </c>
      <c r="Y59" s="37">
        <v>22</v>
      </c>
      <c r="Z59" s="37">
        <v>23</v>
      </c>
      <c r="AA59" s="37">
        <v>24</v>
      </c>
      <c r="AB59" s="37">
        <v>25</v>
      </c>
      <c r="AC59" s="37">
        <v>26</v>
      </c>
      <c r="AD59" s="37">
        <v>27</v>
      </c>
      <c r="AE59" s="37">
        <v>28</v>
      </c>
      <c r="AF59" s="37">
        <v>29</v>
      </c>
      <c r="AG59" s="37">
        <v>30</v>
      </c>
    </row>
    <row r="60" spans="2:33" x14ac:dyDescent="0.2">
      <c r="B60" s="38" t="s">
        <v>82</v>
      </c>
      <c r="C60" s="38" t="s">
        <v>9</v>
      </c>
      <c r="D60" s="39">
        <f>D4</f>
        <v>2024</v>
      </c>
      <c r="E60" s="39">
        <f t="shared" ref="E60:AG60" si="46">E4</f>
        <v>2025</v>
      </c>
      <c r="F60" s="39">
        <f t="shared" si="46"/>
        <v>2026</v>
      </c>
      <c r="G60" s="39">
        <f t="shared" si="46"/>
        <v>2027</v>
      </c>
      <c r="H60" s="39">
        <f t="shared" si="46"/>
        <v>2028</v>
      </c>
      <c r="I60" s="39">
        <f t="shared" si="46"/>
        <v>2029</v>
      </c>
      <c r="J60" s="39">
        <f t="shared" si="46"/>
        <v>2030</v>
      </c>
      <c r="K60" s="39">
        <f t="shared" si="46"/>
        <v>2031</v>
      </c>
      <c r="L60" s="39">
        <f t="shared" si="46"/>
        <v>2032</v>
      </c>
      <c r="M60" s="39">
        <f t="shared" si="46"/>
        <v>2033</v>
      </c>
      <c r="N60" s="39">
        <f t="shared" si="46"/>
        <v>2034</v>
      </c>
      <c r="O60" s="39">
        <f t="shared" si="46"/>
        <v>2035</v>
      </c>
      <c r="P60" s="39">
        <f t="shared" si="46"/>
        <v>2036</v>
      </c>
      <c r="Q60" s="39">
        <f t="shared" si="46"/>
        <v>2037</v>
      </c>
      <c r="R60" s="39">
        <f t="shared" si="46"/>
        <v>2038</v>
      </c>
      <c r="S60" s="39">
        <f t="shared" si="46"/>
        <v>2039</v>
      </c>
      <c r="T60" s="39">
        <f t="shared" si="46"/>
        <v>2040</v>
      </c>
      <c r="U60" s="39">
        <f t="shared" si="46"/>
        <v>2041</v>
      </c>
      <c r="V60" s="39">
        <f t="shared" si="46"/>
        <v>2042</v>
      </c>
      <c r="W60" s="39">
        <f t="shared" si="46"/>
        <v>2043</v>
      </c>
      <c r="X60" s="39">
        <f t="shared" si="46"/>
        <v>2044</v>
      </c>
      <c r="Y60" s="39">
        <f t="shared" si="46"/>
        <v>2045</v>
      </c>
      <c r="Z60" s="39">
        <f t="shared" si="46"/>
        <v>2046</v>
      </c>
      <c r="AA60" s="39">
        <f t="shared" si="46"/>
        <v>2047</v>
      </c>
      <c r="AB60" s="39">
        <f t="shared" si="46"/>
        <v>2048</v>
      </c>
      <c r="AC60" s="39">
        <f t="shared" si="46"/>
        <v>2049</v>
      </c>
      <c r="AD60" s="39">
        <f t="shared" si="46"/>
        <v>2050</v>
      </c>
      <c r="AE60" s="39">
        <f t="shared" si="46"/>
        <v>2051</v>
      </c>
      <c r="AF60" s="39">
        <f t="shared" si="46"/>
        <v>2052</v>
      </c>
      <c r="AG60" s="39">
        <f t="shared" si="46"/>
        <v>2053</v>
      </c>
    </row>
    <row r="61" spans="2:33" x14ac:dyDescent="0.2">
      <c r="B61" s="35" t="s">
        <v>547</v>
      </c>
      <c r="C61" s="42">
        <f>SUM(D61:AG61)</f>
        <v>0</v>
      </c>
      <c r="D61" s="42">
        <f>D33-D47</f>
        <v>0</v>
      </c>
      <c r="E61" s="42">
        <f t="shared" ref="E61:AG67" si="47">E33-E47</f>
        <v>0</v>
      </c>
      <c r="F61" s="42">
        <f t="shared" si="47"/>
        <v>0</v>
      </c>
      <c r="G61" s="42">
        <f t="shared" si="47"/>
        <v>0</v>
      </c>
      <c r="H61" s="42">
        <f t="shared" si="47"/>
        <v>0</v>
      </c>
      <c r="I61" s="42">
        <f t="shared" si="47"/>
        <v>0</v>
      </c>
      <c r="J61" s="42">
        <f t="shared" si="47"/>
        <v>0</v>
      </c>
      <c r="K61" s="42">
        <f t="shared" si="47"/>
        <v>0</v>
      </c>
      <c r="L61" s="42">
        <f t="shared" si="47"/>
        <v>0</v>
      </c>
      <c r="M61" s="42">
        <f t="shared" si="47"/>
        <v>0</v>
      </c>
      <c r="N61" s="42">
        <f t="shared" si="47"/>
        <v>0</v>
      </c>
      <c r="O61" s="42">
        <f t="shared" si="47"/>
        <v>0</v>
      </c>
      <c r="P61" s="42">
        <f t="shared" si="47"/>
        <v>0</v>
      </c>
      <c r="Q61" s="42">
        <f t="shared" si="47"/>
        <v>0</v>
      </c>
      <c r="R61" s="42">
        <f t="shared" si="47"/>
        <v>0</v>
      </c>
      <c r="S61" s="42">
        <f t="shared" si="47"/>
        <v>0</v>
      </c>
      <c r="T61" s="42">
        <f t="shared" si="47"/>
        <v>0</v>
      </c>
      <c r="U61" s="42">
        <f t="shared" si="47"/>
        <v>0</v>
      </c>
      <c r="V61" s="42">
        <f t="shared" si="47"/>
        <v>0</v>
      </c>
      <c r="W61" s="42">
        <f t="shared" si="47"/>
        <v>0</v>
      </c>
      <c r="X61" s="42">
        <f t="shared" si="47"/>
        <v>0</v>
      </c>
      <c r="Y61" s="42">
        <f t="shared" si="47"/>
        <v>0</v>
      </c>
      <c r="Z61" s="42">
        <f t="shared" si="47"/>
        <v>0</v>
      </c>
      <c r="AA61" s="42">
        <f t="shared" si="47"/>
        <v>0</v>
      </c>
      <c r="AB61" s="42">
        <f t="shared" si="47"/>
        <v>0</v>
      </c>
      <c r="AC61" s="42">
        <f t="shared" si="47"/>
        <v>0</v>
      </c>
      <c r="AD61" s="42">
        <f t="shared" si="47"/>
        <v>0</v>
      </c>
      <c r="AE61" s="42">
        <f t="shared" si="47"/>
        <v>0</v>
      </c>
      <c r="AF61" s="42">
        <f t="shared" si="47"/>
        <v>0</v>
      </c>
      <c r="AG61" s="42">
        <f t="shared" si="47"/>
        <v>0</v>
      </c>
    </row>
    <row r="62" spans="2:33" x14ac:dyDescent="0.2">
      <c r="B62" s="35" t="s">
        <v>548</v>
      </c>
      <c r="C62" s="42">
        <f t="shared" ref="C62:C68" si="48">SUM(D62:AG62)</f>
        <v>0</v>
      </c>
      <c r="D62" s="42">
        <f t="shared" ref="D62:S67" si="49">D34-D48</f>
        <v>0</v>
      </c>
      <c r="E62" s="42">
        <f t="shared" si="49"/>
        <v>0</v>
      </c>
      <c r="F62" s="42">
        <f t="shared" si="49"/>
        <v>0</v>
      </c>
      <c r="G62" s="42">
        <f t="shared" si="49"/>
        <v>0</v>
      </c>
      <c r="H62" s="42">
        <f t="shared" si="49"/>
        <v>0</v>
      </c>
      <c r="I62" s="42">
        <f t="shared" si="49"/>
        <v>0</v>
      </c>
      <c r="J62" s="42">
        <f t="shared" si="49"/>
        <v>0</v>
      </c>
      <c r="K62" s="42">
        <f t="shared" si="49"/>
        <v>0</v>
      </c>
      <c r="L62" s="42">
        <f t="shared" si="49"/>
        <v>0</v>
      </c>
      <c r="M62" s="42">
        <f t="shared" si="49"/>
        <v>0</v>
      </c>
      <c r="N62" s="42">
        <f t="shared" si="49"/>
        <v>0</v>
      </c>
      <c r="O62" s="42">
        <f t="shared" si="49"/>
        <v>0</v>
      </c>
      <c r="P62" s="42">
        <f t="shared" si="49"/>
        <v>0</v>
      </c>
      <c r="Q62" s="42">
        <f t="shared" si="49"/>
        <v>0</v>
      </c>
      <c r="R62" s="42">
        <f t="shared" si="49"/>
        <v>0</v>
      </c>
      <c r="S62" s="42">
        <f t="shared" si="49"/>
        <v>0</v>
      </c>
      <c r="T62" s="42">
        <f t="shared" si="47"/>
        <v>0</v>
      </c>
      <c r="U62" s="42">
        <f t="shared" si="47"/>
        <v>0</v>
      </c>
      <c r="V62" s="42">
        <f t="shared" si="47"/>
        <v>0</v>
      </c>
      <c r="W62" s="42">
        <f t="shared" si="47"/>
        <v>0</v>
      </c>
      <c r="X62" s="42">
        <f t="shared" si="47"/>
        <v>0</v>
      </c>
      <c r="Y62" s="42">
        <f t="shared" si="47"/>
        <v>0</v>
      </c>
      <c r="Z62" s="42">
        <f t="shared" si="47"/>
        <v>0</v>
      </c>
      <c r="AA62" s="42">
        <f t="shared" si="47"/>
        <v>0</v>
      </c>
      <c r="AB62" s="42">
        <f t="shared" si="47"/>
        <v>0</v>
      </c>
      <c r="AC62" s="42">
        <f t="shared" si="47"/>
        <v>0</v>
      </c>
      <c r="AD62" s="42">
        <f t="shared" si="47"/>
        <v>0</v>
      </c>
      <c r="AE62" s="42">
        <f t="shared" si="47"/>
        <v>0</v>
      </c>
      <c r="AF62" s="42">
        <f t="shared" si="47"/>
        <v>0</v>
      </c>
      <c r="AG62" s="42">
        <f t="shared" si="47"/>
        <v>0</v>
      </c>
    </row>
    <row r="63" spans="2:33" x14ac:dyDescent="0.2">
      <c r="B63" s="35" t="s">
        <v>549</v>
      </c>
      <c r="C63" s="42">
        <f t="shared" si="48"/>
        <v>0</v>
      </c>
      <c r="D63" s="42">
        <f t="shared" si="49"/>
        <v>0</v>
      </c>
      <c r="E63" s="42">
        <f t="shared" si="47"/>
        <v>0</v>
      </c>
      <c r="F63" s="42">
        <f t="shared" si="47"/>
        <v>0</v>
      </c>
      <c r="G63" s="42">
        <f t="shared" si="47"/>
        <v>0</v>
      </c>
      <c r="H63" s="42">
        <f t="shared" si="47"/>
        <v>0</v>
      </c>
      <c r="I63" s="42">
        <f t="shared" si="47"/>
        <v>0</v>
      </c>
      <c r="J63" s="42">
        <f t="shared" si="47"/>
        <v>0</v>
      </c>
      <c r="K63" s="42">
        <f t="shared" si="47"/>
        <v>0</v>
      </c>
      <c r="L63" s="42">
        <f t="shared" si="47"/>
        <v>0</v>
      </c>
      <c r="M63" s="42">
        <f t="shared" si="47"/>
        <v>0</v>
      </c>
      <c r="N63" s="42">
        <f t="shared" si="47"/>
        <v>0</v>
      </c>
      <c r="O63" s="42">
        <f t="shared" si="47"/>
        <v>0</v>
      </c>
      <c r="P63" s="42">
        <f t="shared" si="47"/>
        <v>0</v>
      </c>
      <c r="Q63" s="42">
        <f t="shared" si="47"/>
        <v>0</v>
      </c>
      <c r="R63" s="42">
        <f t="shared" si="47"/>
        <v>0</v>
      </c>
      <c r="S63" s="42">
        <f t="shared" si="47"/>
        <v>0</v>
      </c>
      <c r="T63" s="42">
        <f t="shared" si="47"/>
        <v>0</v>
      </c>
      <c r="U63" s="42">
        <f t="shared" si="47"/>
        <v>0</v>
      </c>
      <c r="V63" s="42">
        <f t="shared" si="47"/>
        <v>0</v>
      </c>
      <c r="W63" s="42">
        <f t="shared" si="47"/>
        <v>0</v>
      </c>
      <c r="X63" s="42">
        <f t="shared" si="47"/>
        <v>0</v>
      </c>
      <c r="Y63" s="42">
        <f t="shared" si="47"/>
        <v>0</v>
      </c>
      <c r="Z63" s="42">
        <f t="shared" si="47"/>
        <v>0</v>
      </c>
      <c r="AA63" s="42">
        <f t="shared" si="47"/>
        <v>0</v>
      </c>
      <c r="AB63" s="42">
        <f t="shared" si="47"/>
        <v>0</v>
      </c>
      <c r="AC63" s="42">
        <f t="shared" si="47"/>
        <v>0</v>
      </c>
      <c r="AD63" s="42">
        <f t="shared" si="47"/>
        <v>0</v>
      </c>
      <c r="AE63" s="42">
        <f t="shared" si="47"/>
        <v>0</v>
      </c>
      <c r="AF63" s="42">
        <f t="shared" si="47"/>
        <v>0</v>
      </c>
      <c r="AG63" s="42">
        <f t="shared" si="47"/>
        <v>0</v>
      </c>
    </row>
    <row r="64" spans="2:33" x14ac:dyDescent="0.2">
      <c r="B64" s="35" t="s">
        <v>551</v>
      </c>
      <c r="C64" s="42">
        <f t="shared" si="48"/>
        <v>0</v>
      </c>
      <c r="D64" s="42">
        <f t="shared" si="49"/>
        <v>0</v>
      </c>
      <c r="E64" s="42">
        <f t="shared" si="47"/>
        <v>0</v>
      </c>
      <c r="F64" s="42">
        <f t="shared" si="47"/>
        <v>0</v>
      </c>
      <c r="G64" s="42">
        <f t="shared" si="47"/>
        <v>0</v>
      </c>
      <c r="H64" s="42">
        <f t="shared" si="47"/>
        <v>0</v>
      </c>
      <c r="I64" s="42">
        <f t="shared" si="47"/>
        <v>0</v>
      </c>
      <c r="J64" s="42">
        <f t="shared" si="47"/>
        <v>0</v>
      </c>
      <c r="K64" s="42">
        <f t="shared" si="47"/>
        <v>0</v>
      </c>
      <c r="L64" s="42">
        <f t="shared" si="47"/>
        <v>0</v>
      </c>
      <c r="M64" s="42">
        <f t="shared" si="47"/>
        <v>0</v>
      </c>
      <c r="N64" s="42">
        <f t="shared" si="47"/>
        <v>0</v>
      </c>
      <c r="O64" s="42">
        <f t="shared" si="47"/>
        <v>0</v>
      </c>
      <c r="P64" s="42">
        <f t="shared" si="47"/>
        <v>0</v>
      </c>
      <c r="Q64" s="42">
        <f t="shared" si="47"/>
        <v>0</v>
      </c>
      <c r="R64" s="42">
        <f t="shared" si="47"/>
        <v>0</v>
      </c>
      <c r="S64" s="42">
        <f t="shared" si="47"/>
        <v>0</v>
      </c>
      <c r="T64" s="42">
        <f t="shared" si="47"/>
        <v>0</v>
      </c>
      <c r="U64" s="42">
        <f t="shared" si="47"/>
        <v>0</v>
      </c>
      <c r="V64" s="42">
        <f t="shared" si="47"/>
        <v>0</v>
      </c>
      <c r="W64" s="42">
        <f t="shared" si="47"/>
        <v>0</v>
      </c>
      <c r="X64" s="42">
        <f t="shared" si="47"/>
        <v>0</v>
      </c>
      <c r="Y64" s="42">
        <f t="shared" si="47"/>
        <v>0</v>
      </c>
      <c r="Z64" s="42">
        <f t="shared" si="47"/>
        <v>0</v>
      </c>
      <c r="AA64" s="42">
        <f t="shared" si="47"/>
        <v>0</v>
      </c>
      <c r="AB64" s="42">
        <f t="shared" si="47"/>
        <v>0</v>
      </c>
      <c r="AC64" s="42">
        <f t="shared" si="47"/>
        <v>0</v>
      </c>
      <c r="AD64" s="42">
        <f t="shared" si="47"/>
        <v>0</v>
      </c>
      <c r="AE64" s="42">
        <f t="shared" si="47"/>
        <v>0</v>
      </c>
      <c r="AF64" s="42">
        <f t="shared" si="47"/>
        <v>0</v>
      </c>
      <c r="AG64" s="42">
        <f t="shared" si="47"/>
        <v>0</v>
      </c>
    </row>
    <row r="65" spans="2:33" x14ac:dyDescent="0.2">
      <c r="B65" s="35" t="s">
        <v>553</v>
      </c>
      <c r="C65" s="42">
        <f t="shared" si="48"/>
        <v>0</v>
      </c>
      <c r="D65" s="42">
        <f t="shared" si="49"/>
        <v>0</v>
      </c>
      <c r="E65" s="42">
        <f t="shared" si="47"/>
        <v>0</v>
      </c>
      <c r="F65" s="42">
        <f t="shared" si="47"/>
        <v>0</v>
      </c>
      <c r="G65" s="42">
        <f t="shared" si="47"/>
        <v>0</v>
      </c>
      <c r="H65" s="42">
        <f t="shared" si="47"/>
        <v>0</v>
      </c>
      <c r="I65" s="42">
        <f t="shared" si="47"/>
        <v>0</v>
      </c>
      <c r="J65" s="42">
        <f t="shared" si="47"/>
        <v>0</v>
      </c>
      <c r="K65" s="42">
        <f t="shared" si="47"/>
        <v>0</v>
      </c>
      <c r="L65" s="42">
        <f t="shared" si="47"/>
        <v>0</v>
      </c>
      <c r="M65" s="42">
        <f t="shared" si="47"/>
        <v>0</v>
      </c>
      <c r="N65" s="42">
        <f t="shared" si="47"/>
        <v>0</v>
      </c>
      <c r="O65" s="42">
        <f t="shared" si="47"/>
        <v>0</v>
      </c>
      <c r="P65" s="42">
        <f t="shared" si="47"/>
        <v>0</v>
      </c>
      <c r="Q65" s="42">
        <f t="shared" si="47"/>
        <v>0</v>
      </c>
      <c r="R65" s="42">
        <f t="shared" si="47"/>
        <v>0</v>
      </c>
      <c r="S65" s="42">
        <f t="shared" si="47"/>
        <v>0</v>
      </c>
      <c r="T65" s="42">
        <f t="shared" si="47"/>
        <v>0</v>
      </c>
      <c r="U65" s="42">
        <f t="shared" si="47"/>
        <v>0</v>
      </c>
      <c r="V65" s="42">
        <f t="shared" si="47"/>
        <v>0</v>
      </c>
      <c r="W65" s="42">
        <f t="shared" si="47"/>
        <v>0</v>
      </c>
      <c r="X65" s="42">
        <f t="shared" si="47"/>
        <v>0</v>
      </c>
      <c r="Y65" s="42">
        <f t="shared" si="47"/>
        <v>0</v>
      </c>
      <c r="Z65" s="42">
        <f t="shared" si="47"/>
        <v>0</v>
      </c>
      <c r="AA65" s="42">
        <f t="shared" si="47"/>
        <v>0</v>
      </c>
      <c r="AB65" s="42">
        <f t="shared" si="47"/>
        <v>0</v>
      </c>
      <c r="AC65" s="42">
        <f t="shared" si="47"/>
        <v>0</v>
      </c>
      <c r="AD65" s="42">
        <f t="shared" si="47"/>
        <v>0</v>
      </c>
      <c r="AE65" s="42">
        <f t="shared" si="47"/>
        <v>0</v>
      </c>
      <c r="AF65" s="42">
        <f t="shared" si="47"/>
        <v>0</v>
      </c>
      <c r="AG65" s="42">
        <f t="shared" si="47"/>
        <v>0</v>
      </c>
    </row>
    <row r="66" spans="2:33" x14ac:dyDescent="0.2">
      <c r="B66" s="35" t="s">
        <v>554</v>
      </c>
      <c r="C66" s="42">
        <f t="shared" si="48"/>
        <v>0</v>
      </c>
      <c r="D66" s="42">
        <f t="shared" si="49"/>
        <v>0</v>
      </c>
      <c r="E66" s="42">
        <f t="shared" si="47"/>
        <v>0</v>
      </c>
      <c r="F66" s="42">
        <f t="shared" si="47"/>
        <v>0</v>
      </c>
      <c r="G66" s="42">
        <f t="shared" si="47"/>
        <v>0</v>
      </c>
      <c r="H66" s="42">
        <f t="shared" si="47"/>
        <v>0</v>
      </c>
      <c r="I66" s="42">
        <f t="shared" si="47"/>
        <v>0</v>
      </c>
      <c r="J66" s="42">
        <f t="shared" si="47"/>
        <v>0</v>
      </c>
      <c r="K66" s="42">
        <f t="shared" si="47"/>
        <v>0</v>
      </c>
      <c r="L66" s="42">
        <f t="shared" si="47"/>
        <v>0</v>
      </c>
      <c r="M66" s="42">
        <f t="shared" si="47"/>
        <v>0</v>
      </c>
      <c r="N66" s="42">
        <f t="shared" si="47"/>
        <v>0</v>
      </c>
      <c r="O66" s="42">
        <f t="shared" si="47"/>
        <v>0</v>
      </c>
      <c r="P66" s="42">
        <f t="shared" si="47"/>
        <v>0</v>
      </c>
      <c r="Q66" s="42">
        <f t="shared" si="47"/>
        <v>0</v>
      </c>
      <c r="R66" s="42">
        <f t="shared" si="47"/>
        <v>0</v>
      </c>
      <c r="S66" s="42">
        <f t="shared" si="47"/>
        <v>0</v>
      </c>
      <c r="T66" s="42">
        <f t="shared" si="47"/>
        <v>0</v>
      </c>
      <c r="U66" s="42">
        <f t="shared" si="47"/>
        <v>0</v>
      </c>
      <c r="V66" s="42">
        <f t="shared" si="47"/>
        <v>0</v>
      </c>
      <c r="W66" s="42">
        <f t="shared" si="47"/>
        <v>0</v>
      </c>
      <c r="X66" s="42">
        <f t="shared" si="47"/>
        <v>0</v>
      </c>
      <c r="Y66" s="42">
        <f t="shared" si="47"/>
        <v>0</v>
      </c>
      <c r="Z66" s="42">
        <f t="shared" si="47"/>
        <v>0</v>
      </c>
      <c r="AA66" s="42">
        <f t="shared" si="47"/>
        <v>0</v>
      </c>
      <c r="AB66" s="42">
        <f t="shared" si="47"/>
        <v>0</v>
      </c>
      <c r="AC66" s="42">
        <f t="shared" si="47"/>
        <v>0</v>
      </c>
      <c r="AD66" s="42">
        <f t="shared" si="47"/>
        <v>0</v>
      </c>
      <c r="AE66" s="42">
        <f t="shared" si="47"/>
        <v>0</v>
      </c>
      <c r="AF66" s="42">
        <f t="shared" si="47"/>
        <v>0</v>
      </c>
      <c r="AG66" s="42">
        <f t="shared" si="47"/>
        <v>0</v>
      </c>
    </row>
    <row r="67" spans="2:33" x14ac:dyDescent="0.2">
      <c r="B67" s="35" t="s">
        <v>559</v>
      </c>
      <c r="C67" s="42">
        <f t="shared" si="48"/>
        <v>0</v>
      </c>
      <c r="D67" s="42">
        <f t="shared" si="49"/>
        <v>0</v>
      </c>
      <c r="E67" s="42">
        <f t="shared" si="47"/>
        <v>0</v>
      </c>
      <c r="F67" s="42">
        <f t="shared" si="47"/>
        <v>0</v>
      </c>
      <c r="G67" s="42">
        <f t="shared" si="47"/>
        <v>0</v>
      </c>
      <c r="H67" s="42">
        <f t="shared" si="47"/>
        <v>0</v>
      </c>
      <c r="I67" s="42">
        <f t="shared" si="47"/>
        <v>0</v>
      </c>
      <c r="J67" s="42">
        <f t="shared" si="47"/>
        <v>0</v>
      </c>
      <c r="K67" s="42">
        <f t="shared" si="47"/>
        <v>0</v>
      </c>
      <c r="L67" s="42">
        <f t="shared" si="47"/>
        <v>0</v>
      </c>
      <c r="M67" s="42">
        <f t="shared" si="47"/>
        <v>0</v>
      </c>
      <c r="N67" s="42">
        <f t="shared" si="47"/>
        <v>0</v>
      </c>
      <c r="O67" s="42">
        <f t="shared" si="47"/>
        <v>0</v>
      </c>
      <c r="P67" s="42">
        <f t="shared" si="47"/>
        <v>0</v>
      </c>
      <c r="Q67" s="42">
        <f t="shared" si="47"/>
        <v>0</v>
      </c>
      <c r="R67" s="42">
        <f t="shared" si="47"/>
        <v>0</v>
      </c>
      <c r="S67" s="42">
        <f t="shared" si="47"/>
        <v>0</v>
      </c>
      <c r="T67" s="42">
        <f t="shared" si="47"/>
        <v>0</v>
      </c>
      <c r="U67" s="42">
        <f t="shared" si="47"/>
        <v>0</v>
      </c>
      <c r="V67" s="42">
        <f t="shared" si="47"/>
        <v>0</v>
      </c>
      <c r="W67" s="42">
        <f t="shared" si="47"/>
        <v>0</v>
      </c>
      <c r="X67" s="42">
        <f t="shared" si="47"/>
        <v>0</v>
      </c>
      <c r="Y67" s="42">
        <f t="shared" si="47"/>
        <v>0</v>
      </c>
      <c r="Z67" s="42">
        <f t="shared" si="47"/>
        <v>0</v>
      </c>
      <c r="AA67" s="42">
        <f t="shared" si="47"/>
        <v>0</v>
      </c>
      <c r="AB67" s="42">
        <f t="shared" si="47"/>
        <v>0</v>
      </c>
      <c r="AC67" s="42">
        <f t="shared" si="47"/>
        <v>0</v>
      </c>
      <c r="AD67" s="42">
        <f t="shared" si="47"/>
        <v>0</v>
      </c>
      <c r="AE67" s="42">
        <f t="shared" si="47"/>
        <v>0</v>
      </c>
      <c r="AF67" s="42">
        <f t="shared" si="47"/>
        <v>0</v>
      </c>
      <c r="AG67" s="42">
        <f t="shared" si="47"/>
        <v>0</v>
      </c>
    </row>
    <row r="68" spans="2:33" x14ac:dyDescent="0.2">
      <c r="B68" s="35" t="s">
        <v>560</v>
      </c>
      <c r="C68" s="42">
        <f t="shared" si="48"/>
        <v>0</v>
      </c>
      <c r="D68" s="42">
        <f>D40-D54</f>
        <v>0</v>
      </c>
      <c r="E68" s="42">
        <f t="shared" ref="E68:AG68" si="50">E40-E54</f>
        <v>0</v>
      </c>
      <c r="F68" s="42">
        <f t="shared" si="50"/>
        <v>0</v>
      </c>
      <c r="G68" s="42">
        <f t="shared" si="50"/>
        <v>0</v>
      </c>
      <c r="H68" s="42">
        <f t="shared" si="50"/>
        <v>0</v>
      </c>
      <c r="I68" s="42">
        <f t="shared" si="50"/>
        <v>0</v>
      </c>
      <c r="J68" s="42">
        <f t="shared" si="50"/>
        <v>0</v>
      </c>
      <c r="K68" s="42">
        <f t="shared" si="50"/>
        <v>0</v>
      </c>
      <c r="L68" s="42">
        <f t="shared" si="50"/>
        <v>0</v>
      </c>
      <c r="M68" s="42">
        <f t="shared" si="50"/>
        <v>0</v>
      </c>
      <c r="N68" s="42">
        <f t="shared" si="50"/>
        <v>0</v>
      </c>
      <c r="O68" s="42">
        <f t="shared" si="50"/>
        <v>0</v>
      </c>
      <c r="P68" s="42">
        <f t="shared" si="50"/>
        <v>0</v>
      </c>
      <c r="Q68" s="42">
        <f t="shared" si="50"/>
        <v>0</v>
      </c>
      <c r="R68" s="42">
        <f t="shared" si="50"/>
        <v>0</v>
      </c>
      <c r="S68" s="42">
        <f t="shared" si="50"/>
        <v>0</v>
      </c>
      <c r="T68" s="42">
        <f t="shared" si="50"/>
        <v>0</v>
      </c>
      <c r="U68" s="42">
        <f t="shared" si="50"/>
        <v>0</v>
      </c>
      <c r="V68" s="42">
        <f t="shared" si="50"/>
        <v>0</v>
      </c>
      <c r="W68" s="42">
        <f t="shared" si="50"/>
        <v>0</v>
      </c>
      <c r="X68" s="42">
        <f t="shared" si="50"/>
        <v>0</v>
      </c>
      <c r="Y68" s="42">
        <f t="shared" si="50"/>
        <v>0</v>
      </c>
      <c r="Z68" s="42">
        <f t="shared" si="50"/>
        <v>0</v>
      </c>
      <c r="AA68" s="42">
        <f t="shared" si="50"/>
        <v>0</v>
      </c>
      <c r="AB68" s="42">
        <f t="shared" si="50"/>
        <v>0</v>
      </c>
      <c r="AC68" s="42">
        <f t="shared" si="50"/>
        <v>0</v>
      </c>
      <c r="AD68" s="42">
        <f t="shared" si="50"/>
        <v>0</v>
      </c>
      <c r="AE68" s="42">
        <f t="shared" si="50"/>
        <v>0</v>
      </c>
      <c r="AF68" s="42">
        <f t="shared" si="50"/>
        <v>0</v>
      </c>
      <c r="AG68" s="42">
        <f t="shared" si="50"/>
        <v>0</v>
      </c>
    </row>
    <row r="69" spans="2:33" x14ac:dyDescent="0.2">
      <c r="B69" s="237" t="s">
        <v>578</v>
      </c>
      <c r="C69" s="231">
        <f>SUM(D69:AG69)</f>
        <v>0</v>
      </c>
      <c r="D69" s="231">
        <f>SUM(D61:D68)</f>
        <v>0</v>
      </c>
      <c r="E69" s="231">
        <f t="shared" ref="E69" si="51">SUM(E61:E68)</f>
        <v>0</v>
      </c>
      <c r="F69" s="231">
        <f t="shared" ref="F69" si="52">SUM(F61:F68)</f>
        <v>0</v>
      </c>
      <c r="G69" s="231">
        <f t="shared" ref="G69" si="53">SUM(G61:G68)</f>
        <v>0</v>
      </c>
      <c r="H69" s="231">
        <f t="shared" ref="H69" si="54">SUM(H61:H68)</f>
        <v>0</v>
      </c>
      <c r="I69" s="231">
        <f t="shared" ref="I69" si="55">SUM(I61:I68)</f>
        <v>0</v>
      </c>
      <c r="J69" s="231">
        <f t="shared" ref="J69" si="56">SUM(J61:J68)</f>
        <v>0</v>
      </c>
      <c r="K69" s="231">
        <f t="shared" ref="K69" si="57">SUM(K61:K68)</f>
        <v>0</v>
      </c>
      <c r="L69" s="231">
        <f t="shared" ref="L69" si="58">SUM(L61:L68)</f>
        <v>0</v>
      </c>
      <c r="M69" s="231">
        <f t="shared" ref="M69" si="59">SUM(M61:M68)</f>
        <v>0</v>
      </c>
      <c r="N69" s="231">
        <f t="shared" ref="N69" si="60">SUM(N61:N68)</f>
        <v>0</v>
      </c>
      <c r="O69" s="231">
        <f t="shared" ref="O69" si="61">SUM(O61:O68)</f>
        <v>0</v>
      </c>
      <c r="P69" s="231">
        <f t="shared" ref="P69" si="62">SUM(P61:P68)</f>
        <v>0</v>
      </c>
      <c r="Q69" s="231">
        <f t="shared" ref="Q69" si="63">SUM(Q61:Q68)</f>
        <v>0</v>
      </c>
      <c r="R69" s="231">
        <f t="shared" ref="R69" si="64">SUM(R61:R68)</f>
        <v>0</v>
      </c>
      <c r="S69" s="231">
        <f t="shared" ref="S69" si="65">SUM(S61:S68)</f>
        <v>0</v>
      </c>
      <c r="T69" s="231">
        <f t="shared" ref="T69" si="66">SUM(T61:T68)</f>
        <v>0</v>
      </c>
      <c r="U69" s="231">
        <f t="shared" ref="U69" si="67">SUM(U61:U68)</f>
        <v>0</v>
      </c>
      <c r="V69" s="231">
        <f t="shared" ref="V69" si="68">SUM(V61:V68)</f>
        <v>0</v>
      </c>
      <c r="W69" s="231">
        <f t="shared" ref="W69" si="69">SUM(W61:W68)</f>
        <v>0</v>
      </c>
      <c r="X69" s="231">
        <f t="shared" ref="X69" si="70">SUM(X61:X68)</f>
        <v>0</v>
      </c>
      <c r="Y69" s="231">
        <f t="shared" ref="Y69" si="71">SUM(Y61:Y68)</f>
        <v>0</v>
      </c>
      <c r="Z69" s="231">
        <f t="shared" ref="Z69" si="72">SUM(Z61:Z68)</f>
        <v>0</v>
      </c>
      <c r="AA69" s="231">
        <f t="shared" ref="AA69" si="73">SUM(AA61:AA68)</f>
        <v>0</v>
      </c>
      <c r="AB69" s="231">
        <f t="shared" ref="AB69" si="74">SUM(AB61:AB68)</f>
        <v>0</v>
      </c>
      <c r="AC69" s="231">
        <f t="shared" ref="AC69" si="75">SUM(AC61:AC68)</f>
        <v>0</v>
      </c>
      <c r="AD69" s="231">
        <f t="shared" ref="AD69" si="76">SUM(AD61:AD68)</f>
        <v>0</v>
      </c>
      <c r="AE69" s="231">
        <f t="shared" ref="AE69" si="77">SUM(AE61:AE68)</f>
        <v>0</v>
      </c>
      <c r="AF69" s="231">
        <f t="shared" ref="AF69" si="78">SUM(AF61:AF68)</f>
        <v>0</v>
      </c>
      <c r="AG69" s="231">
        <f t="shared" ref="AG69" si="79">SUM(AG61:AG68)</f>
        <v>0</v>
      </c>
    </row>
    <row r="70" spans="2:33" x14ac:dyDescent="0.2">
      <c r="B70" s="235" t="s">
        <v>577</v>
      </c>
      <c r="C70" s="236">
        <f t="shared" ref="C70" si="80">SUM(D70:AG70)</f>
        <v>0</v>
      </c>
      <c r="D70" s="236">
        <f>D69*Parametre!$C$201/1000</f>
        <v>0</v>
      </c>
      <c r="E70" s="236">
        <f>E69*Parametre!$C$201/1000</f>
        <v>0</v>
      </c>
      <c r="F70" s="236">
        <f>F69*Parametre!$C$201/1000</f>
        <v>0</v>
      </c>
      <c r="G70" s="236">
        <f>G69*Parametre!$C$201/1000</f>
        <v>0</v>
      </c>
      <c r="H70" s="236">
        <f>H69*Parametre!$C$201/1000</f>
        <v>0</v>
      </c>
      <c r="I70" s="236">
        <f>I69*Parametre!$C$201/1000</f>
        <v>0</v>
      </c>
      <c r="J70" s="236">
        <f>J69*Parametre!$C$201/1000</f>
        <v>0</v>
      </c>
      <c r="K70" s="236">
        <f>K69*Parametre!$C$201/1000</f>
        <v>0</v>
      </c>
      <c r="L70" s="236">
        <f>L69*Parametre!$C$201/1000</f>
        <v>0</v>
      </c>
      <c r="M70" s="236">
        <f>M69*Parametre!$C$201/1000</f>
        <v>0</v>
      </c>
      <c r="N70" s="236">
        <f>N69*Parametre!$C$201/1000</f>
        <v>0</v>
      </c>
      <c r="O70" s="236">
        <f>O69*Parametre!$C$201/1000</f>
        <v>0</v>
      </c>
      <c r="P70" s="236">
        <f>P69*Parametre!$C$201/1000</f>
        <v>0</v>
      </c>
      <c r="Q70" s="236">
        <f>Q69*Parametre!$C$201/1000</f>
        <v>0</v>
      </c>
      <c r="R70" s="236">
        <f>R69*Parametre!$C$201/1000</f>
        <v>0</v>
      </c>
      <c r="S70" s="236">
        <f>S69*Parametre!$C$201/1000</f>
        <v>0</v>
      </c>
      <c r="T70" s="236">
        <f>T69*Parametre!$C$201/1000</f>
        <v>0</v>
      </c>
      <c r="U70" s="236">
        <f>U69*Parametre!$C$201/1000</f>
        <v>0</v>
      </c>
      <c r="V70" s="236">
        <f>V69*Parametre!$C$201/1000</f>
        <v>0</v>
      </c>
      <c r="W70" s="236">
        <f>W69*Parametre!$C$201/1000</f>
        <v>0</v>
      </c>
      <c r="X70" s="236">
        <f>X69*Parametre!$C$201/1000</f>
        <v>0</v>
      </c>
      <c r="Y70" s="236">
        <f>Y69*Parametre!$C$201/1000</f>
        <v>0</v>
      </c>
      <c r="Z70" s="236">
        <f>Z69*Parametre!$C$201/1000</f>
        <v>0</v>
      </c>
      <c r="AA70" s="236">
        <f>AA69*Parametre!$C$201/1000</f>
        <v>0</v>
      </c>
      <c r="AB70" s="236">
        <f>AB69*Parametre!$C$201/1000</f>
        <v>0</v>
      </c>
      <c r="AC70" s="236">
        <f>AC69*Parametre!$C$201/1000</f>
        <v>0</v>
      </c>
      <c r="AD70" s="236">
        <f>AD69*Parametre!$C$201/1000</f>
        <v>0</v>
      </c>
      <c r="AE70" s="236">
        <f>AE69*Parametre!$C$201/1000</f>
        <v>0</v>
      </c>
      <c r="AF70" s="236">
        <f>AF69*Parametre!$C$201/1000</f>
        <v>0</v>
      </c>
      <c r="AG70" s="236">
        <f>AG69*Parametre!$C$201/1000</f>
        <v>0</v>
      </c>
    </row>
    <row r="71" spans="2:33" x14ac:dyDescent="0.2">
      <c r="B71" s="41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</row>
    <row r="72" spans="2:33" x14ac:dyDescent="0.2">
      <c r="B72" s="34" t="s">
        <v>2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234"/>
      <c r="AB72" s="234"/>
      <c r="AC72" s="234"/>
      <c r="AD72" s="234"/>
      <c r="AE72" s="234"/>
      <c r="AF72" s="234"/>
      <c r="AG72" s="234"/>
    </row>
    <row r="73" spans="2:33" x14ac:dyDescent="0.2">
      <c r="B73" s="34" t="s">
        <v>579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234"/>
      <c r="AB73" s="234"/>
      <c r="AC73" s="234"/>
      <c r="AD73" s="234"/>
      <c r="AE73" s="234"/>
      <c r="AF73" s="234"/>
      <c r="AG73" s="234"/>
    </row>
    <row r="74" spans="2:33" x14ac:dyDescent="0.2">
      <c r="B74" s="41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  <c r="Y74" s="234"/>
      <c r="Z74" s="234"/>
      <c r="AA74" s="234"/>
      <c r="AB74" s="234"/>
      <c r="AC74" s="234"/>
      <c r="AD74" s="234"/>
      <c r="AE74" s="234"/>
      <c r="AF74" s="234"/>
      <c r="AG74" s="234"/>
    </row>
    <row r="75" spans="2:33" x14ac:dyDescent="0.2">
      <c r="B75" s="237" t="s">
        <v>580</v>
      </c>
      <c r="C75" s="231">
        <f t="shared" ref="C75" si="81">SUM(D75:AG75)</f>
        <v>0</v>
      </c>
      <c r="D75" s="231">
        <f>D70+D27</f>
        <v>0</v>
      </c>
      <c r="E75" s="231">
        <f t="shared" ref="E75:AG75" si="82">E70+E27</f>
        <v>0</v>
      </c>
      <c r="F75" s="231">
        <f t="shared" si="82"/>
        <v>0</v>
      </c>
      <c r="G75" s="231">
        <f t="shared" si="82"/>
        <v>0</v>
      </c>
      <c r="H75" s="231">
        <f t="shared" si="82"/>
        <v>0</v>
      </c>
      <c r="I75" s="231">
        <f t="shared" si="82"/>
        <v>0</v>
      </c>
      <c r="J75" s="231">
        <f t="shared" si="82"/>
        <v>0</v>
      </c>
      <c r="K75" s="231">
        <f t="shared" si="82"/>
        <v>0</v>
      </c>
      <c r="L75" s="231">
        <f t="shared" si="82"/>
        <v>0</v>
      </c>
      <c r="M75" s="231">
        <f t="shared" si="82"/>
        <v>0</v>
      </c>
      <c r="N75" s="231">
        <f t="shared" si="82"/>
        <v>0</v>
      </c>
      <c r="O75" s="231">
        <f t="shared" si="82"/>
        <v>0</v>
      </c>
      <c r="P75" s="231">
        <f t="shared" si="82"/>
        <v>0</v>
      </c>
      <c r="Q75" s="231">
        <f t="shared" si="82"/>
        <v>0</v>
      </c>
      <c r="R75" s="231">
        <f t="shared" si="82"/>
        <v>0</v>
      </c>
      <c r="S75" s="231">
        <f t="shared" si="82"/>
        <v>0</v>
      </c>
      <c r="T75" s="231">
        <f t="shared" si="82"/>
        <v>0</v>
      </c>
      <c r="U75" s="231">
        <f t="shared" si="82"/>
        <v>0</v>
      </c>
      <c r="V75" s="231">
        <f t="shared" si="82"/>
        <v>0</v>
      </c>
      <c r="W75" s="231">
        <f t="shared" si="82"/>
        <v>0</v>
      </c>
      <c r="X75" s="231">
        <f t="shared" si="82"/>
        <v>0</v>
      </c>
      <c r="Y75" s="231">
        <f t="shared" si="82"/>
        <v>0</v>
      </c>
      <c r="Z75" s="231">
        <f t="shared" si="82"/>
        <v>0</v>
      </c>
      <c r="AA75" s="231">
        <f t="shared" si="82"/>
        <v>0</v>
      </c>
      <c r="AB75" s="231">
        <f t="shared" si="82"/>
        <v>0</v>
      </c>
      <c r="AC75" s="231">
        <f t="shared" si="82"/>
        <v>0</v>
      </c>
      <c r="AD75" s="231">
        <f t="shared" si="82"/>
        <v>0</v>
      </c>
      <c r="AE75" s="231">
        <f t="shared" si="82"/>
        <v>0</v>
      </c>
      <c r="AF75" s="231">
        <f t="shared" si="82"/>
        <v>0</v>
      </c>
      <c r="AG75" s="231">
        <f t="shared" si="82"/>
        <v>0</v>
      </c>
    </row>
    <row r="76" spans="2:33" x14ac:dyDescent="0.2">
      <c r="B76" s="41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</row>
    <row r="78" spans="2:33" x14ac:dyDescent="0.2">
      <c r="B78" s="159"/>
      <c r="C78" s="35"/>
      <c r="D78" s="35" t="s">
        <v>10</v>
      </c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</row>
    <row r="79" spans="2:33" x14ac:dyDescent="0.2">
      <c r="B79" s="379" t="s">
        <v>569</v>
      </c>
      <c r="C79" s="36"/>
      <c r="D79" s="35">
        <v>1</v>
      </c>
      <c r="E79" s="35">
        <v>2</v>
      </c>
      <c r="F79" s="35">
        <v>3</v>
      </c>
      <c r="G79" s="35">
        <v>4</v>
      </c>
      <c r="H79" s="35">
        <v>5</v>
      </c>
      <c r="I79" s="35">
        <v>6</v>
      </c>
      <c r="J79" s="35">
        <v>7</v>
      </c>
      <c r="K79" s="35">
        <v>8</v>
      </c>
      <c r="L79" s="35">
        <v>9</v>
      </c>
      <c r="M79" s="35">
        <v>10</v>
      </c>
      <c r="N79" s="35">
        <v>11</v>
      </c>
      <c r="O79" s="35">
        <v>12</v>
      </c>
      <c r="P79" s="35">
        <v>13</v>
      </c>
      <c r="Q79" s="35">
        <v>14</v>
      </c>
      <c r="R79" s="35">
        <v>15</v>
      </c>
      <c r="S79" s="35">
        <v>16</v>
      </c>
      <c r="T79" s="35">
        <v>17</v>
      </c>
      <c r="U79" s="35">
        <v>18</v>
      </c>
      <c r="V79" s="35">
        <v>19</v>
      </c>
      <c r="W79" s="35">
        <v>20</v>
      </c>
      <c r="X79" s="35">
        <v>21</v>
      </c>
      <c r="Y79" s="35">
        <v>22</v>
      </c>
      <c r="Z79" s="35">
        <v>23</v>
      </c>
      <c r="AA79" s="35">
        <v>24</v>
      </c>
      <c r="AB79" s="35">
        <v>25</v>
      </c>
      <c r="AC79" s="35">
        <v>26</v>
      </c>
      <c r="AD79" s="35">
        <v>27</v>
      </c>
      <c r="AE79" s="35">
        <v>28</v>
      </c>
      <c r="AF79" s="35">
        <v>29</v>
      </c>
      <c r="AG79" s="35">
        <v>30</v>
      </c>
    </row>
    <row r="80" spans="2:33" x14ac:dyDescent="0.2">
      <c r="B80" s="380"/>
      <c r="C80" s="38" t="s">
        <v>9</v>
      </c>
      <c r="D80" s="39">
        <f>D4</f>
        <v>2024</v>
      </c>
      <c r="E80" s="39">
        <f t="shared" ref="E80:AG80" si="83">E4</f>
        <v>2025</v>
      </c>
      <c r="F80" s="39">
        <f t="shared" si="83"/>
        <v>2026</v>
      </c>
      <c r="G80" s="39">
        <f t="shared" si="83"/>
        <v>2027</v>
      </c>
      <c r="H80" s="39">
        <f t="shared" si="83"/>
        <v>2028</v>
      </c>
      <c r="I80" s="39">
        <f t="shared" si="83"/>
        <v>2029</v>
      </c>
      <c r="J80" s="39">
        <f t="shared" si="83"/>
        <v>2030</v>
      </c>
      <c r="K80" s="39">
        <f t="shared" si="83"/>
        <v>2031</v>
      </c>
      <c r="L80" s="39">
        <f t="shared" si="83"/>
        <v>2032</v>
      </c>
      <c r="M80" s="39">
        <f t="shared" si="83"/>
        <v>2033</v>
      </c>
      <c r="N80" s="39">
        <f t="shared" si="83"/>
        <v>2034</v>
      </c>
      <c r="O80" s="39">
        <f t="shared" si="83"/>
        <v>2035</v>
      </c>
      <c r="P80" s="39">
        <f t="shared" si="83"/>
        <v>2036</v>
      </c>
      <c r="Q80" s="39">
        <f t="shared" si="83"/>
        <v>2037</v>
      </c>
      <c r="R80" s="39">
        <f t="shared" si="83"/>
        <v>2038</v>
      </c>
      <c r="S80" s="39">
        <f t="shared" si="83"/>
        <v>2039</v>
      </c>
      <c r="T80" s="39">
        <f t="shared" si="83"/>
        <v>2040</v>
      </c>
      <c r="U80" s="39">
        <f t="shared" si="83"/>
        <v>2041</v>
      </c>
      <c r="V80" s="39">
        <f t="shared" si="83"/>
        <v>2042</v>
      </c>
      <c r="W80" s="39">
        <f t="shared" si="83"/>
        <v>2043</v>
      </c>
      <c r="X80" s="39">
        <f t="shared" si="83"/>
        <v>2044</v>
      </c>
      <c r="Y80" s="39">
        <f t="shared" si="83"/>
        <v>2045</v>
      </c>
      <c r="Z80" s="39">
        <f t="shared" si="83"/>
        <v>2046</v>
      </c>
      <c r="AA80" s="39">
        <f t="shared" si="83"/>
        <v>2047</v>
      </c>
      <c r="AB80" s="39">
        <f t="shared" si="83"/>
        <v>2048</v>
      </c>
      <c r="AC80" s="39">
        <f t="shared" si="83"/>
        <v>2049</v>
      </c>
      <c r="AD80" s="39">
        <f t="shared" si="83"/>
        <v>2050</v>
      </c>
      <c r="AE80" s="39">
        <f t="shared" si="83"/>
        <v>2051</v>
      </c>
      <c r="AF80" s="39">
        <f t="shared" si="83"/>
        <v>2052</v>
      </c>
      <c r="AG80" s="39">
        <f t="shared" si="83"/>
        <v>2053</v>
      </c>
    </row>
    <row r="81" spans="2:33" x14ac:dyDescent="0.2">
      <c r="B81" s="227" t="s">
        <v>78</v>
      </c>
      <c r="C81" s="228">
        <f>SUM(D81:AG81)</f>
        <v>0</v>
      </c>
      <c r="D81" s="229">
        <f>D75*Parametre!C210/1000</f>
        <v>0</v>
      </c>
      <c r="E81" s="229">
        <f>E75*Parametre!D210/1000</f>
        <v>0</v>
      </c>
      <c r="F81" s="229">
        <f>F75*Parametre!E210/1000</f>
        <v>0</v>
      </c>
      <c r="G81" s="229">
        <f>G75*Parametre!F210/1000</f>
        <v>0</v>
      </c>
      <c r="H81" s="229">
        <f>H75*Parametre!G210/1000</f>
        <v>0</v>
      </c>
      <c r="I81" s="229">
        <f>I75*Parametre!H210/1000</f>
        <v>0</v>
      </c>
      <c r="J81" s="229">
        <f>J75*Parametre!I210/1000</f>
        <v>0</v>
      </c>
      <c r="K81" s="229">
        <f>K75*Parametre!J210/1000</f>
        <v>0</v>
      </c>
      <c r="L81" s="229">
        <f>L75*Parametre!K210/1000</f>
        <v>0</v>
      </c>
      <c r="M81" s="229">
        <f>M75*Parametre!L210/1000</f>
        <v>0</v>
      </c>
      <c r="N81" s="229">
        <f>N75*Parametre!M210/1000</f>
        <v>0</v>
      </c>
      <c r="O81" s="229">
        <f>O75*Parametre!N210/1000</f>
        <v>0</v>
      </c>
      <c r="P81" s="229">
        <f>P75*Parametre!O210/1000</f>
        <v>0</v>
      </c>
      <c r="Q81" s="229">
        <f>Q75*Parametre!P210/1000</f>
        <v>0</v>
      </c>
      <c r="R81" s="229">
        <f>R75*Parametre!Q210/1000</f>
        <v>0</v>
      </c>
      <c r="S81" s="229">
        <f>S75*Parametre!R210/1000</f>
        <v>0</v>
      </c>
      <c r="T81" s="229">
        <f>T75*Parametre!S210/1000</f>
        <v>0</v>
      </c>
      <c r="U81" s="229">
        <f>U75*Parametre!T210/1000</f>
        <v>0</v>
      </c>
      <c r="V81" s="229">
        <f>V75*Parametre!U210/1000</f>
        <v>0</v>
      </c>
      <c r="W81" s="229">
        <f>W75*Parametre!V210/1000</f>
        <v>0</v>
      </c>
      <c r="X81" s="229">
        <f>X75*Parametre!W210/1000</f>
        <v>0</v>
      </c>
      <c r="Y81" s="229">
        <f>Y75*Parametre!X210/1000</f>
        <v>0</v>
      </c>
      <c r="Z81" s="229">
        <f>Z75*Parametre!Y210/1000</f>
        <v>0</v>
      </c>
      <c r="AA81" s="229">
        <f>AA75*Parametre!Z210/1000</f>
        <v>0</v>
      </c>
      <c r="AB81" s="229">
        <f>AB75*Parametre!AA210/1000</f>
        <v>0</v>
      </c>
      <c r="AC81" s="229">
        <f>AC75*Parametre!AB210/1000</f>
        <v>0</v>
      </c>
      <c r="AD81" s="229">
        <f>AD75*Parametre!AC210/1000</f>
        <v>0</v>
      </c>
      <c r="AE81" s="229">
        <f>AE75*Parametre!AD210/1000</f>
        <v>0</v>
      </c>
      <c r="AF81" s="229">
        <f>AF75*Parametre!AE210/1000</f>
        <v>0</v>
      </c>
      <c r="AG81" s="229">
        <f>AG75*Parametre!AF210/1000</f>
        <v>0</v>
      </c>
    </row>
  </sheetData>
  <sheetProtection algorithmName="SHA-512" hashValue="6cKw/Qt8+9TTSM/TlI072AfwaZ3k404+yoDrsDXDJuj6VwoYrz248pXG1ektLYOEZyRi3i/NNdQc6DnfaDUuHw==" saltValue="ADTarv419ILnOhSexHES0A==" spinCount="100000" sheet="1" objects="1" scenarios="1"/>
  <mergeCells count="7">
    <mergeCell ref="B79:B80"/>
    <mergeCell ref="B2:B3"/>
    <mergeCell ref="B11:B12"/>
    <mergeCell ref="B20:B21"/>
    <mergeCell ref="B30:B31"/>
    <mergeCell ref="B44:B45"/>
    <mergeCell ref="B58:B59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8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B2:AG47"/>
  <sheetViews>
    <sheetView zoomScaleNormal="100" workbookViewId="0"/>
  </sheetViews>
  <sheetFormatPr defaultColWidth="9.109375" defaultRowHeight="10.199999999999999" x14ac:dyDescent="0.2"/>
  <cols>
    <col min="1" max="1" width="3.6640625" style="34" customWidth="1"/>
    <col min="2" max="2" width="50.6640625" style="34" customWidth="1"/>
    <col min="3" max="3" width="11.6640625" style="34" customWidth="1"/>
    <col min="4" max="33" width="8.6640625" style="34" customWidth="1"/>
    <col min="34" max="16384" width="9.109375" style="34"/>
  </cols>
  <sheetData>
    <row r="2" spans="2:33" x14ac:dyDescent="0.2">
      <c r="B2" s="35"/>
      <c r="C2" s="35"/>
      <c r="D2" s="35" t="s">
        <v>10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2:33" x14ac:dyDescent="0.2">
      <c r="B3" s="36" t="s">
        <v>589</v>
      </c>
      <c r="C3" s="36"/>
      <c r="D3" s="35">
        <v>1</v>
      </c>
      <c r="E3" s="35">
        <v>2</v>
      </c>
      <c r="F3" s="35">
        <v>3</v>
      </c>
      <c r="G3" s="35">
        <v>4</v>
      </c>
      <c r="H3" s="35">
        <v>5</v>
      </c>
      <c r="I3" s="35">
        <v>6</v>
      </c>
      <c r="J3" s="35">
        <v>7</v>
      </c>
      <c r="K3" s="35">
        <v>8</v>
      </c>
      <c r="L3" s="35">
        <v>9</v>
      </c>
      <c r="M3" s="35">
        <v>10</v>
      </c>
      <c r="N3" s="35">
        <v>11</v>
      </c>
      <c r="O3" s="35">
        <v>12</v>
      </c>
      <c r="P3" s="35">
        <v>13</v>
      </c>
      <c r="Q3" s="35">
        <v>14</v>
      </c>
      <c r="R3" s="35">
        <v>15</v>
      </c>
      <c r="S3" s="35">
        <v>16</v>
      </c>
      <c r="T3" s="35">
        <v>17</v>
      </c>
      <c r="U3" s="35">
        <v>18</v>
      </c>
      <c r="V3" s="35">
        <v>19</v>
      </c>
      <c r="W3" s="35">
        <v>20</v>
      </c>
      <c r="X3" s="35">
        <v>21</v>
      </c>
      <c r="Y3" s="35">
        <v>22</v>
      </c>
      <c r="Z3" s="35">
        <v>23</v>
      </c>
      <c r="AA3" s="35">
        <v>24</v>
      </c>
      <c r="AB3" s="35">
        <v>25</v>
      </c>
      <c r="AC3" s="35">
        <v>26</v>
      </c>
      <c r="AD3" s="35">
        <v>27</v>
      </c>
      <c r="AE3" s="35">
        <v>28</v>
      </c>
      <c r="AF3" s="35">
        <v>29</v>
      </c>
      <c r="AG3" s="35">
        <v>30</v>
      </c>
    </row>
    <row r="4" spans="2:33" x14ac:dyDescent="0.2">
      <c r="B4" s="38" t="s">
        <v>42</v>
      </c>
      <c r="C4" s="38" t="s">
        <v>9</v>
      </c>
      <c r="D4" s="39">
        <f>Parametre!C13</f>
        <v>2024</v>
      </c>
      <c r="E4" s="39">
        <f>D4+$D$3</f>
        <v>2025</v>
      </c>
      <c r="F4" s="39">
        <f t="shared" ref="F4:AG4" si="0">E4+$D$3</f>
        <v>2026</v>
      </c>
      <c r="G4" s="39">
        <f t="shared" si="0"/>
        <v>2027</v>
      </c>
      <c r="H4" s="39">
        <f t="shared" si="0"/>
        <v>2028</v>
      </c>
      <c r="I4" s="39">
        <f t="shared" si="0"/>
        <v>2029</v>
      </c>
      <c r="J4" s="39">
        <f t="shared" si="0"/>
        <v>2030</v>
      </c>
      <c r="K4" s="39">
        <f t="shared" si="0"/>
        <v>2031</v>
      </c>
      <c r="L4" s="39">
        <f t="shared" si="0"/>
        <v>2032</v>
      </c>
      <c r="M4" s="39">
        <f t="shared" si="0"/>
        <v>2033</v>
      </c>
      <c r="N4" s="39">
        <f t="shared" si="0"/>
        <v>2034</v>
      </c>
      <c r="O4" s="39">
        <f t="shared" si="0"/>
        <v>2035</v>
      </c>
      <c r="P4" s="39">
        <f t="shared" si="0"/>
        <v>2036</v>
      </c>
      <c r="Q4" s="39">
        <f t="shared" si="0"/>
        <v>2037</v>
      </c>
      <c r="R4" s="39">
        <f t="shared" si="0"/>
        <v>2038</v>
      </c>
      <c r="S4" s="39">
        <f t="shared" si="0"/>
        <v>2039</v>
      </c>
      <c r="T4" s="39">
        <f t="shared" si="0"/>
        <v>2040</v>
      </c>
      <c r="U4" s="39">
        <f t="shared" si="0"/>
        <v>2041</v>
      </c>
      <c r="V4" s="39">
        <f t="shared" si="0"/>
        <v>2042</v>
      </c>
      <c r="W4" s="39">
        <f t="shared" si="0"/>
        <v>2043</v>
      </c>
      <c r="X4" s="39">
        <f t="shared" si="0"/>
        <v>2044</v>
      </c>
      <c r="Y4" s="39">
        <f t="shared" si="0"/>
        <v>2045</v>
      </c>
      <c r="Z4" s="39">
        <f t="shared" si="0"/>
        <v>2046</v>
      </c>
      <c r="AA4" s="39">
        <f t="shared" si="0"/>
        <v>2047</v>
      </c>
      <c r="AB4" s="39">
        <f t="shared" si="0"/>
        <v>2048</v>
      </c>
      <c r="AC4" s="39">
        <f t="shared" si="0"/>
        <v>2049</v>
      </c>
      <c r="AD4" s="39">
        <f t="shared" si="0"/>
        <v>2050</v>
      </c>
      <c r="AE4" s="39">
        <f t="shared" si="0"/>
        <v>2051</v>
      </c>
      <c r="AF4" s="39">
        <f t="shared" si="0"/>
        <v>2052</v>
      </c>
      <c r="AG4" s="39">
        <f t="shared" si="0"/>
        <v>2053</v>
      </c>
    </row>
    <row r="5" spans="2:33" x14ac:dyDescent="0.2">
      <c r="B5" s="35" t="s">
        <v>582</v>
      </c>
      <c r="C5" s="42">
        <f>SUM(D5:AG5)</f>
        <v>0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</row>
    <row r="6" spans="2:33" x14ac:dyDescent="0.2">
      <c r="B6" s="35" t="s">
        <v>583</v>
      </c>
      <c r="C6" s="42">
        <f t="shared" ref="C6:C11" si="1">SUM(D6:AG6)</f>
        <v>0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</row>
    <row r="7" spans="2:33" x14ac:dyDescent="0.2">
      <c r="B7" s="35" t="s">
        <v>584</v>
      </c>
      <c r="C7" s="42">
        <f t="shared" si="1"/>
        <v>0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</row>
    <row r="8" spans="2:33" x14ac:dyDescent="0.2">
      <c r="B8" s="35" t="s">
        <v>585</v>
      </c>
      <c r="C8" s="42">
        <f t="shared" si="1"/>
        <v>0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</row>
    <row r="9" spans="2:33" x14ac:dyDescent="0.2">
      <c r="B9" s="35" t="s">
        <v>586</v>
      </c>
      <c r="C9" s="42">
        <f t="shared" si="1"/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</row>
    <row r="10" spans="2:33" x14ac:dyDescent="0.2">
      <c r="B10" s="35" t="s">
        <v>587</v>
      </c>
      <c r="C10" s="42">
        <f t="shared" si="1"/>
        <v>0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</row>
    <row r="11" spans="2:33" x14ac:dyDescent="0.2">
      <c r="B11" s="36" t="s">
        <v>9</v>
      </c>
      <c r="C11" s="158">
        <f t="shared" si="1"/>
        <v>0</v>
      </c>
      <c r="D11" s="158">
        <f t="shared" ref="D11:AG11" si="2">SUM(D5:D10)</f>
        <v>0</v>
      </c>
      <c r="E11" s="158">
        <f t="shared" si="2"/>
        <v>0</v>
      </c>
      <c r="F11" s="158">
        <f t="shared" si="2"/>
        <v>0</v>
      </c>
      <c r="G11" s="158">
        <f t="shared" si="2"/>
        <v>0</v>
      </c>
      <c r="H11" s="158">
        <f t="shared" si="2"/>
        <v>0</v>
      </c>
      <c r="I11" s="158">
        <f t="shared" si="2"/>
        <v>0</v>
      </c>
      <c r="J11" s="158">
        <f t="shared" si="2"/>
        <v>0</v>
      </c>
      <c r="K11" s="158">
        <f t="shared" si="2"/>
        <v>0</v>
      </c>
      <c r="L11" s="158">
        <f t="shared" si="2"/>
        <v>0</v>
      </c>
      <c r="M11" s="158">
        <f t="shared" si="2"/>
        <v>0</v>
      </c>
      <c r="N11" s="158">
        <f t="shared" si="2"/>
        <v>0</v>
      </c>
      <c r="O11" s="158">
        <f t="shared" si="2"/>
        <v>0</v>
      </c>
      <c r="P11" s="158">
        <f t="shared" si="2"/>
        <v>0</v>
      </c>
      <c r="Q11" s="158">
        <f t="shared" si="2"/>
        <v>0</v>
      </c>
      <c r="R11" s="158">
        <f t="shared" si="2"/>
        <v>0</v>
      </c>
      <c r="S11" s="158">
        <f t="shared" si="2"/>
        <v>0</v>
      </c>
      <c r="T11" s="158">
        <f t="shared" si="2"/>
        <v>0</v>
      </c>
      <c r="U11" s="158">
        <f t="shared" si="2"/>
        <v>0</v>
      </c>
      <c r="V11" s="158">
        <f t="shared" si="2"/>
        <v>0</v>
      </c>
      <c r="W11" s="158">
        <f t="shared" si="2"/>
        <v>0</v>
      </c>
      <c r="X11" s="158">
        <f t="shared" si="2"/>
        <v>0</v>
      </c>
      <c r="Y11" s="158">
        <f t="shared" si="2"/>
        <v>0</v>
      </c>
      <c r="Z11" s="158">
        <f t="shared" si="2"/>
        <v>0</v>
      </c>
      <c r="AA11" s="158">
        <f t="shared" si="2"/>
        <v>0</v>
      </c>
      <c r="AB11" s="158">
        <f t="shared" si="2"/>
        <v>0</v>
      </c>
      <c r="AC11" s="158">
        <f t="shared" si="2"/>
        <v>0</v>
      </c>
      <c r="AD11" s="158">
        <f t="shared" si="2"/>
        <v>0</v>
      </c>
      <c r="AE11" s="158">
        <f t="shared" si="2"/>
        <v>0</v>
      </c>
      <c r="AF11" s="158">
        <f t="shared" si="2"/>
        <v>0</v>
      </c>
      <c r="AG11" s="158">
        <f t="shared" si="2"/>
        <v>0</v>
      </c>
    </row>
    <row r="14" spans="2:33" x14ac:dyDescent="0.2">
      <c r="B14" s="35"/>
      <c r="C14" s="35"/>
      <c r="D14" s="35" t="s">
        <v>10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15" spans="2:33" x14ac:dyDescent="0.2">
      <c r="B15" s="36" t="s">
        <v>590</v>
      </c>
      <c r="C15" s="36"/>
      <c r="D15" s="37">
        <v>1</v>
      </c>
      <c r="E15" s="37">
        <v>2</v>
      </c>
      <c r="F15" s="37">
        <v>3</v>
      </c>
      <c r="G15" s="37">
        <v>4</v>
      </c>
      <c r="H15" s="37">
        <v>5</v>
      </c>
      <c r="I15" s="37">
        <v>6</v>
      </c>
      <c r="J15" s="37">
        <v>7</v>
      </c>
      <c r="K15" s="37">
        <v>8</v>
      </c>
      <c r="L15" s="37">
        <v>9</v>
      </c>
      <c r="M15" s="37">
        <v>10</v>
      </c>
      <c r="N15" s="37">
        <v>11</v>
      </c>
      <c r="O15" s="37">
        <v>12</v>
      </c>
      <c r="P15" s="37">
        <v>13</v>
      </c>
      <c r="Q15" s="37">
        <v>14</v>
      </c>
      <c r="R15" s="37">
        <v>15</v>
      </c>
      <c r="S15" s="37">
        <v>16</v>
      </c>
      <c r="T15" s="37">
        <v>17</v>
      </c>
      <c r="U15" s="37">
        <v>18</v>
      </c>
      <c r="V15" s="37">
        <v>19</v>
      </c>
      <c r="W15" s="37">
        <v>20</v>
      </c>
      <c r="X15" s="37">
        <v>21</v>
      </c>
      <c r="Y15" s="37">
        <v>22</v>
      </c>
      <c r="Z15" s="37">
        <v>23</v>
      </c>
      <c r="AA15" s="37">
        <v>24</v>
      </c>
      <c r="AB15" s="37">
        <v>25</v>
      </c>
      <c r="AC15" s="37">
        <v>26</v>
      </c>
      <c r="AD15" s="37">
        <v>27</v>
      </c>
      <c r="AE15" s="37">
        <v>28</v>
      </c>
      <c r="AF15" s="37">
        <v>29</v>
      </c>
      <c r="AG15" s="37">
        <v>30</v>
      </c>
    </row>
    <row r="16" spans="2:33" x14ac:dyDescent="0.2">
      <c r="B16" s="38" t="s">
        <v>44</v>
      </c>
      <c r="C16" s="38" t="s">
        <v>9</v>
      </c>
      <c r="D16" s="40">
        <f t="shared" ref="D16:AG16" si="3">D4</f>
        <v>2024</v>
      </c>
      <c r="E16" s="40">
        <f t="shared" si="3"/>
        <v>2025</v>
      </c>
      <c r="F16" s="40">
        <f t="shared" si="3"/>
        <v>2026</v>
      </c>
      <c r="G16" s="40">
        <f t="shared" si="3"/>
        <v>2027</v>
      </c>
      <c r="H16" s="40">
        <f t="shared" si="3"/>
        <v>2028</v>
      </c>
      <c r="I16" s="40">
        <f t="shared" si="3"/>
        <v>2029</v>
      </c>
      <c r="J16" s="40">
        <f t="shared" si="3"/>
        <v>2030</v>
      </c>
      <c r="K16" s="40">
        <f t="shared" si="3"/>
        <v>2031</v>
      </c>
      <c r="L16" s="40">
        <f t="shared" si="3"/>
        <v>2032</v>
      </c>
      <c r="M16" s="40">
        <f t="shared" si="3"/>
        <v>2033</v>
      </c>
      <c r="N16" s="40">
        <f t="shared" si="3"/>
        <v>2034</v>
      </c>
      <c r="O16" s="40">
        <f t="shared" si="3"/>
        <v>2035</v>
      </c>
      <c r="P16" s="40">
        <f t="shared" si="3"/>
        <v>2036</v>
      </c>
      <c r="Q16" s="40">
        <f t="shared" si="3"/>
        <v>2037</v>
      </c>
      <c r="R16" s="40">
        <f t="shared" si="3"/>
        <v>2038</v>
      </c>
      <c r="S16" s="40">
        <f t="shared" si="3"/>
        <v>2039</v>
      </c>
      <c r="T16" s="40">
        <f t="shared" si="3"/>
        <v>2040</v>
      </c>
      <c r="U16" s="40">
        <f t="shared" si="3"/>
        <v>2041</v>
      </c>
      <c r="V16" s="40">
        <f t="shared" si="3"/>
        <v>2042</v>
      </c>
      <c r="W16" s="40">
        <f t="shared" si="3"/>
        <v>2043</v>
      </c>
      <c r="X16" s="40">
        <f t="shared" si="3"/>
        <v>2044</v>
      </c>
      <c r="Y16" s="40">
        <f t="shared" si="3"/>
        <v>2045</v>
      </c>
      <c r="Z16" s="40">
        <f t="shared" si="3"/>
        <v>2046</v>
      </c>
      <c r="AA16" s="40">
        <f t="shared" si="3"/>
        <v>2047</v>
      </c>
      <c r="AB16" s="40">
        <f t="shared" si="3"/>
        <v>2048</v>
      </c>
      <c r="AC16" s="40">
        <f t="shared" si="3"/>
        <v>2049</v>
      </c>
      <c r="AD16" s="40">
        <f t="shared" si="3"/>
        <v>2050</v>
      </c>
      <c r="AE16" s="40">
        <f t="shared" si="3"/>
        <v>2051</v>
      </c>
      <c r="AF16" s="40">
        <f t="shared" si="3"/>
        <v>2052</v>
      </c>
      <c r="AG16" s="40">
        <f t="shared" si="3"/>
        <v>2053</v>
      </c>
    </row>
    <row r="17" spans="2:33" x14ac:dyDescent="0.2">
      <c r="B17" s="35" t="s">
        <v>582</v>
      </c>
      <c r="C17" s="42">
        <f>SUM(D17:AG17)</f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</row>
    <row r="18" spans="2:33" x14ac:dyDescent="0.2">
      <c r="B18" s="35" t="s">
        <v>583</v>
      </c>
      <c r="C18" s="42">
        <f t="shared" ref="C18:C22" si="4">SUM(D18:AG18)</f>
        <v>0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</row>
    <row r="19" spans="2:33" x14ac:dyDescent="0.2">
      <c r="B19" s="35" t="s">
        <v>584</v>
      </c>
      <c r="C19" s="42">
        <f t="shared" si="4"/>
        <v>0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</row>
    <row r="20" spans="2:33" x14ac:dyDescent="0.2">
      <c r="B20" s="35" t="s">
        <v>585</v>
      </c>
      <c r="C20" s="42">
        <f t="shared" si="4"/>
        <v>0</v>
      </c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</row>
    <row r="21" spans="2:33" x14ac:dyDescent="0.2">
      <c r="B21" s="35" t="s">
        <v>586</v>
      </c>
      <c r="C21" s="42">
        <f t="shared" si="4"/>
        <v>0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</row>
    <row r="22" spans="2:33" x14ac:dyDescent="0.2">
      <c r="B22" s="35" t="s">
        <v>587</v>
      </c>
      <c r="C22" s="42">
        <f t="shared" si="4"/>
        <v>0</v>
      </c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</row>
    <row r="23" spans="2:33" x14ac:dyDescent="0.2">
      <c r="B23" s="36" t="s">
        <v>45</v>
      </c>
      <c r="C23" s="158">
        <f>SUM(D23:AG23)</f>
        <v>0</v>
      </c>
      <c r="D23" s="158">
        <f t="shared" ref="D23:AG23" si="5">SUM(D17:D22)</f>
        <v>0</v>
      </c>
      <c r="E23" s="158">
        <f t="shared" si="5"/>
        <v>0</v>
      </c>
      <c r="F23" s="158">
        <f t="shared" si="5"/>
        <v>0</v>
      </c>
      <c r="G23" s="158">
        <f t="shared" si="5"/>
        <v>0</v>
      </c>
      <c r="H23" s="158">
        <f t="shared" si="5"/>
        <v>0</v>
      </c>
      <c r="I23" s="158">
        <f t="shared" si="5"/>
        <v>0</v>
      </c>
      <c r="J23" s="158">
        <f t="shared" si="5"/>
        <v>0</v>
      </c>
      <c r="K23" s="158">
        <f t="shared" si="5"/>
        <v>0</v>
      </c>
      <c r="L23" s="158">
        <f t="shared" si="5"/>
        <v>0</v>
      </c>
      <c r="M23" s="158">
        <f t="shared" si="5"/>
        <v>0</v>
      </c>
      <c r="N23" s="158">
        <f t="shared" si="5"/>
        <v>0</v>
      </c>
      <c r="O23" s="158">
        <f t="shared" si="5"/>
        <v>0</v>
      </c>
      <c r="P23" s="158">
        <f t="shared" si="5"/>
        <v>0</v>
      </c>
      <c r="Q23" s="158">
        <f t="shared" si="5"/>
        <v>0</v>
      </c>
      <c r="R23" s="158">
        <f t="shared" si="5"/>
        <v>0</v>
      </c>
      <c r="S23" s="158">
        <f t="shared" si="5"/>
        <v>0</v>
      </c>
      <c r="T23" s="158">
        <f t="shared" si="5"/>
        <v>0</v>
      </c>
      <c r="U23" s="158">
        <f t="shared" si="5"/>
        <v>0</v>
      </c>
      <c r="V23" s="158">
        <f t="shared" si="5"/>
        <v>0</v>
      </c>
      <c r="W23" s="158">
        <f t="shared" si="5"/>
        <v>0</v>
      </c>
      <c r="X23" s="158">
        <f t="shared" si="5"/>
        <v>0</v>
      </c>
      <c r="Y23" s="158">
        <f t="shared" si="5"/>
        <v>0</v>
      </c>
      <c r="Z23" s="158">
        <f t="shared" si="5"/>
        <v>0</v>
      </c>
      <c r="AA23" s="158">
        <f t="shared" si="5"/>
        <v>0</v>
      </c>
      <c r="AB23" s="158">
        <f t="shared" si="5"/>
        <v>0</v>
      </c>
      <c r="AC23" s="158">
        <f t="shared" si="5"/>
        <v>0</v>
      </c>
      <c r="AD23" s="158">
        <f t="shared" si="5"/>
        <v>0</v>
      </c>
      <c r="AE23" s="158">
        <f t="shared" si="5"/>
        <v>0</v>
      </c>
      <c r="AF23" s="158">
        <f t="shared" si="5"/>
        <v>0</v>
      </c>
      <c r="AG23" s="158">
        <f t="shared" si="5"/>
        <v>0</v>
      </c>
    </row>
    <row r="26" spans="2:33" x14ac:dyDescent="0.2">
      <c r="B26" s="35"/>
      <c r="C26" s="35"/>
      <c r="D26" s="35" t="s">
        <v>10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</row>
    <row r="27" spans="2:33" x14ac:dyDescent="0.2">
      <c r="B27" s="36" t="s">
        <v>591</v>
      </c>
      <c r="C27" s="36"/>
      <c r="D27" s="35">
        <v>1</v>
      </c>
      <c r="E27" s="35">
        <v>2</v>
      </c>
      <c r="F27" s="35">
        <v>3</v>
      </c>
      <c r="G27" s="35">
        <v>4</v>
      </c>
      <c r="H27" s="35">
        <v>5</v>
      </c>
      <c r="I27" s="35">
        <v>6</v>
      </c>
      <c r="J27" s="35">
        <v>7</v>
      </c>
      <c r="K27" s="35">
        <v>8</v>
      </c>
      <c r="L27" s="35">
        <v>9</v>
      </c>
      <c r="M27" s="35">
        <v>10</v>
      </c>
      <c r="N27" s="35">
        <v>11</v>
      </c>
      <c r="O27" s="35">
        <v>12</v>
      </c>
      <c r="P27" s="35">
        <v>13</v>
      </c>
      <c r="Q27" s="35">
        <v>14</v>
      </c>
      <c r="R27" s="35">
        <v>15</v>
      </c>
      <c r="S27" s="35">
        <v>16</v>
      </c>
      <c r="T27" s="35">
        <v>17</v>
      </c>
      <c r="U27" s="35">
        <v>18</v>
      </c>
      <c r="V27" s="35">
        <v>19</v>
      </c>
      <c r="W27" s="35">
        <v>20</v>
      </c>
      <c r="X27" s="35">
        <v>21</v>
      </c>
      <c r="Y27" s="35">
        <v>22</v>
      </c>
      <c r="Z27" s="35">
        <v>23</v>
      </c>
      <c r="AA27" s="35">
        <v>24</v>
      </c>
      <c r="AB27" s="35">
        <v>25</v>
      </c>
      <c r="AC27" s="35">
        <v>26</v>
      </c>
      <c r="AD27" s="35">
        <v>27</v>
      </c>
      <c r="AE27" s="35">
        <v>28</v>
      </c>
      <c r="AF27" s="35">
        <v>29</v>
      </c>
      <c r="AG27" s="35">
        <v>30</v>
      </c>
    </row>
    <row r="28" spans="2:33" x14ac:dyDescent="0.2">
      <c r="B28" s="38" t="s">
        <v>82</v>
      </c>
      <c r="C28" s="38" t="s">
        <v>9</v>
      </c>
      <c r="D28" s="39">
        <f t="shared" ref="D28:AG28" si="6">D4</f>
        <v>2024</v>
      </c>
      <c r="E28" s="39">
        <f t="shared" si="6"/>
        <v>2025</v>
      </c>
      <c r="F28" s="39">
        <f t="shared" si="6"/>
        <v>2026</v>
      </c>
      <c r="G28" s="39">
        <f t="shared" si="6"/>
        <v>2027</v>
      </c>
      <c r="H28" s="39">
        <f t="shared" si="6"/>
        <v>2028</v>
      </c>
      <c r="I28" s="39">
        <f t="shared" si="6"/>
        <v>2029</v>
      </c>
      <c r="J28" s="39">
        <f t="shared" si="6"/>
        <v>2030</v>
      </c>
      <c r="K28" s="39">
        <f t="shared" si="6"/>
        <v>2031</v>
      </c>
      <c r="L28" s="39">
        <f t="shared" si="6"/>
        <v>2032</v>
      </c>
      <c r="M28" s="39">
        <f t="shared" si="6"/>
        <v>2033</v>
      </c>
      <c r="N28" s="39">
        <f t="shared" si="6"/>
        <v>2034</v>
      </c>
      <c r="O28" s="39">
        <f t="shared" si="6"/>
        <v>2035</v>
      </c>
      <c r="P28" s="39">
        <f t="shared" si="6"/>
        <v>2036</v>
      </c>
      <c r="Q28" s="39">
        <f t="shared" si="6"/>
        <v>2037</v>
      </c>
      <c r="R28" s="39">
        <f t="shared" si="6"/>
        <v>2038</v>
      </c>
      <c r="S28" s="39">
        <f t="shared" si="6"/>
        <v>2039</v>
      </c>
      <c r="T28" s="39">
        <f t="shared" si="6"/>
        <v>2040</v>
      </c>
      <c r="U28" s="39">
        <f t="shared" si="6"/>
        <v>2041</v>
      </c>
      <c r="V28" s="39">
        <f t="shared" si="6"/>
        <v>2042</v>
      </c>
      <c r="W28" s="39">
        <f t="shared" si="6"/>
        <v>2043</v>
      </c>
      <c r="X28" s="39">
        <f t="shared" si="6"/>
        <v>2044</v>
      </c>
      <c r="Y28" s="39">
        <f t="shared" si="6"/>
        <v>2045</v>
      </c>
      <c r="Z28" s="39">
        <f t="shared" si="6"/>
        <v>2046</v>
      </c>
      <c r="AA28" s="39">
        <f t="shared" si="6"/>
        <v>2047</v>
      </c>
      <c r="AB28" s="39">
        <f t="shared" si="6"/>
        <v>2048</v>
      </c>
      <c r="AC28" s="39">
        <f t="shared" si="6"/>
        <v>2049</v>
      </c>
      <c r="AD28" s="39">
        <f t="shared" si="6"/>
        <v>2050</v>
      </c>
      <c r="AE28" s="39">
        <f t="shared" si="6"/>
        <v>2051</v>
      </c>
      <c r="AF28" s="39">
        <f t="shared" si="6"/>
        <v>2052</v>
      </c>
      <c r="AG28" s="39">
        <f t="shared" si="6"/>
        <v>2053</v>
      </c>
    </row>
    <row r="29" spans="2:33" x14ac:dyDescent="0.2">
      <c r="B29" s="35" t="s">
        <v>582</v>
      </c>
      <c r="C29" s="42">
        <f>SUM(D29:AG29)</f>
        <v>0</v>
      </c>
      <c r="D29" s="42">
        <f t="shared" ref="D29:AG29" si="7">D5-D17</f>
        <v>0</v>
      </c>
      <c r="E29" s="42">
        <f t="shared" si="7"/>
        <v>0</v>
      </c>
      <c r="F29" s="42">
        <f t="shared" si="7"/>
        <v>0</v>
      </c>
      <c r="G29" s="42">
        <f t="shared" si="7"/>
        <v>0</v>
      </c>
      <c r="H29" s="42">
        <f t="shared" si="7"/>
        <v>0</v>
      </c>
      <c r="I29" s="42">
        <f t="shared" si="7"/>
        <v>0</v>
      </c>
      <c r="J29" s="42">
        <f t="shared" si="7"/>
        <v>0</v>
      </c>
      <c r="K29" s="42">
        <f t="shared" si="7"/>
        <v>0</v>
      </c>
      <c r="L29" s="42">
        <f t="shared" si="7"/>
        <v>0</v>
      </c>
      <c r="M29" s="42">
        <f t="shared" si="7"/>
        <v>0</v>
      </c>
      <c r="N29" s="42">
        <f t="shared" si="7"/>
        <v>0</v>
      </c>
      <c r="O29" s="42">
        <f t="shared" si="7"/>
        <v>0</v>
      </c>
      <c r="P29" s="42">
        <f t="shared" si="7"/>
        <v>0</v>
      </c>
      <c r="Q29" s="42">
        <f t="shared" si="7"/>
        <v>0</v>
      </c>
      <c r="R29" s="42">
        <f t="shared" si="7"/>
        <v>0</v>
      </c>
      <c r="S29" s="42">
        <f t="shared" si="7"/>
        <v>0</v>
      </c>
      <c r="T29" s="42">
        <f t="shared" si="7"/>
        <v>0</v>
      </c>
      <c r="U29" s="42">
        <f t="shared" si="7"/>
        <v>0</v>
      </c>
      <c r="V29" s="42">
        <f t="shared" si="7"/>
        <v>0</v>
      </c>
      <c r="W29" s="42">
        <f t="shared" si="7"/>
        <v>0</v>
      </c>
      <c r="X29" s="42">
        <f t="shared" si="7"/>
        <v>0</v>
      </c>
      <c r="Y29" s="42">
        <f t="shared" si="7"/>
        <v>0</v>
      </c>
      <c r="Z29" s="42">
        <f t="shared" si="7"/>
        <v>0</v>
      </c>
      <c r="AA29" s="42">
        <f t="shared" si="7"/>
        <v>0</v>
      </c>
      <c r="AB29" s="42">
        <f t="shared" si="7"/>
        <v>0</v>
      </c>
      <c r="AC29" s="42">
        <f t="shared" si="7"/>
        <v>0</v>
      </c>
      <c r="AD29" s="42">
        <f t="shared" si="7"/>
        <v>0</v>
      </c>
      <c r="AE29" s="42">
        <f t="shared" si="7"/>
        <v>0</v>
      </c>
      <c r="AF29" s="42">
        <f t="shared" si="7"/>
        <v>0</v>
      </c>
      <c r="AG29" s="42">
        <f t="shared" si="7"/>
        <v>0</v>
      </c>
    </row>
    <row r="30" spans="2:33" x14ac:dyDescent="0.2">
      <c r="B30" s="35" t="s">
        <v>583</v>
      </c>
      <c r="C30" s="42">
        <f t="shared" ref="C30:C34" si="8">SUM(D30:AG30)</f>
        <v>0</v>
      </c>
      <c r="D30" s="42">
        <f t="shared" ref="D30:AG30" si="9">D6-D18</f>
        <v>0</v>
      </c>
      <c r="E30" s="42">
        <f t="shared" si="9"/>
        <v>0</v>
      </c>
      <c r="F30" s="42">
        <f t="shared" si="9"/>
        <v>0</v>
      </c>
      <c r="G30" s="42">
        <f t="shared" si="9"/>
        <v>0</v>
      </c>
      <c r="H30" s="42">
        <f t="shared" si="9"/>
        <v>0</v>
      </c>
      <c r="I30" s="42">
        <f t="shared" si="9"/>
        <v>0</v>
      </c>
      <c r="J30" s="42">
        <f t="shared" si="9"/>
        <v>0</v>
      </c>
      <c r="K30" s="42">
        <f t="shared" si="9"/>
        <v>0</v>
      </c>
      <c r="L30" s="42">
        <f t="shared" si="9"/>
        <v>0</v>
      </c>
      <c r="M30" s="42">
        <f t="shared" si="9"/>
        <v>0</v>
      </c>
      <c r="N30" s="42">
        <f t="shared" si="9"/>
        <v>0</v>
      </c>
      <c r="O30" s="42">
        <f t="shared" si="9"/>
        <v>0</v>
      </c>
      <c r="P30" s="42">
        <f t="shared" si="9"/>
        <v>0</v>
      </c>
      <c r="Q30" s="42">
        <f t="shared" si="9"/>
        <v>0</v>
      </c>
      <c r="R30" s="42">
        <f t="shared" si="9"/>
        <v>0</v>
      </c>
      <c r="S30" s="42">
        <f t="shared" si="9"/>
        <v>0</v>
      </c>
      <c r="T30" s="42">
        <f t="shared" si="9"/>
        <v>0</v>
      </c>
      <c r="U30" s="42">
        <f t="shared" si="9"/>
        <v>0</v>
      </c>
      <c r="V30" s="42">
        <f t="shared" si="9"/>
        <v>0</v>
      </c>
      <c r="W30" s="42">
        <f t="shared" si="9"/>
        <v>0</v>
      </c>
      <c r="X30" s="42">
        <f t="shared" si="9"/>
        <v>0</v>
      </c>
      <c r="Y30" s="42">
        <f t="shared" si="9"/>
        <v>0</v>
      </c>
      <c r="Z30" s="42">
        <f t="shared" si="9"/>
        <v>0</v>
      </c>
      <c r="AA30" s="42">
        <f t="shared" si="9"/>
        <v>0</v>
      </c>
      <c r="AB30" s="42">
        <f t="shared" si="9"/>
        <v>0</v>
      </c>
      <c r="AC30" s="42">
        <f t="shared" si="9"/>
        <v>0</v>
      </c>
      <c r="AD30" s="42">
        <f t="shared" si="9"/>
        <v>0</v>
      </c>
      <c r="AE30" s="42">
        <f t="shared" si="9"/>
        <v>0</v>
      </c>
      <c r="AF30" s="42">
        <f t="shared" si="9"/>
        <v>0</v>
      </c>
      <c r="AG30" s="42">
        <f t="shared" si="9"/>
        <v>0</v>
      </c>
    </row>
    <row r="31" spans="2:33" x14ac:dyDescent="0.2">
      <c r="B31" s="35" t="s">
        <v>584</v>
      </c>
      <c r="C31" s="42">
        <f t="shared" si="8"/>
        <v>0</v>
      </c>
      <c r="D31" s="42">
        <f t="shared" ref="D31:AG31" si="10">D7-D19</f>
        <v>0</v>
      </c>
      <c r="E31" s="42">
        <f t="shared" si="10"/>
        <v>0</v>
      </c>
      <c r="F31" s="42">
        <f t="shared" si="10"/>
        <v>0</v>
      </c>
      <c r="G31" s="42">
        <f t="shared" si="10"/>
        <v>0</v>
      </c>
      <c r="H31" s="42">
        <f t="shared" si="10"/>
        <v>0</v>
      </c>
      <c r="I31" s="42">
        <f t="shared" si="10"/>
        <v>0</v>
      </c>
      <c r="J31" s="42">
        <f t="shared" si="10"/>
        <v>0</v>
      </c>
      <c r="K31" s="42">
        <f t="shared" si="10"/>
        <v>0</v>
      </c>
      <c r="L31" s="42">
        <f t="shared" si="10"/>
        <v>0</v>
      </c>
      <c r="M31" s="42">
        <f t="shared" si="10"/>
        <v>0</v>
      </c>
      <c r="N31" s="42">
        <f t="shared" si="10"/>
        <v>0</v>
      </c>
      <c r="O31" s="42">
        <f t="shared" si="10"/>
        <v>0</v>
      </c>
      <c r="P31" s="42">
        <f t="shared" si="10"/>
        <v>0</v>
      </c>
      <c r="Q31" s="42">
        <f t="shared" si="10"/>
        <v>0</v>
      </c>
      <c r="R31" s="42">
        <f t="shared" si="10"/>
        <v>0</v>
      </c>
      <c r="S31" s="42">
        <f t="shared" si="10"/>
        <v>0</v>
      </c>
      <c r="T31" s="42">
        <f t="shared" si="10"/>
        <v>0</v>
      </c>
      <c r="U31" s="42">
        <f t="shared" si="10"/>
        <v>0</v>
      </c>
      <c r="V31" s="42">
        <f t="shared" si="10"/>
        <v>0</v>
      </c>
      <c r="W31" s="42">
        <f t="shared" si="10"/>
        <v>0</v>
      </c>
      <c r="X31" s="42">
        <f t="shared" si="10"/>
        <v>0</v>
      </c>
      <c r="Y31" s="42">
        <f t="shared" si="10"/>
        <v>0</v>
      </c>
      <c r="Z31" s="42">
        <f t="shared" si="10"/>
        <v>0</v>
      </c>
      <c r="AA31" s="42">
        <f t="shared" si="10"/>
        <v>0</v>
      </c>
      <c r="AB31" s="42">
        <f t="shared" si="10"/>
        <v>0</v>
      </c>
      <c r="AC31" s="42">
        <f t="shared" si="10"/>
        <v>0</v>
      </c>
      <c r="AD31" s="42">
        <f t="shared" si="10"/>
        <v>0</v>
      </c>
      <c r="AE31" s="42">
        <f t="shared" si="10"/>
        <v>0</v>
      </c>
      <c r="AF31" s="42">
        <f t="shared" si="10"/>
        <v>0</v>
      </c>
      <c r="AG31" s="42">
        <f t="shared" si="10"/>
        <v>0</v>
      </c>
    </row>
    <row r="32" spans="2:33" x14ac:dyDescent="0.2">
      <c r="B32" s="35" t="s">
        <v>585</v>
      </c>
      <c r="C32" s="42">
        <f t="shared" si="8"/>
        <v>0</v>
      </c>
      <c r="D32" s="42">
        <f t="shared" ref="D32:AG32" si="11">D8-D20</f>
        <v>0</v>
      </c>
      <c r="E32" s="42">
        <f t="shared" si="11"/>
        <v>0</v>
      </c>
      <c r="F32" s="42">
        <f t="shared" si="11"/>
        <v>0</v>
      </c>
      <c r="G32" s="42">
        <f t="shared" si="11"/>
        <v>0</v>
      </c>
      <c r="H32" s="42">
        <f t="shared" si="11"/>
        <v>0</v>
      </c>
      <c r="I32" s="42">
        <f t="shared" si="11"/>
        <v>0</v>
      </c>
      <c r="J32" s="42">
        <f t="shared" si="11"/>
        <v>0</v>
      </c>
      <c r="K32" s="42">
        <f t="shared" si="11"/>
        <v>0</v>
      </c>
      <c r="L32" s="42">
        <f t="shared" si="11"/>
        <v>0</v>
      </c>
      <c r="M32" s="42">
        <f t="shared" si="11"/>
        <v>0</v>
      </c>
      <c r="N32" s="42">
        <f t="shared" si="11"/>
        <v>0</v>
      </c>
      <c r="O32" s="42">
        <f t="shared" si="11"/>
        <v>0</v>
      </c>
      <c r="P32" s="42">
        <f t="shared" si="11"/>
        <v>0</v>
      </c>
      <c r="Q32" s="42">
        <f t="shared" si="11"/>
        <v>0</v>
      </c>
      <c r="R32" s="42">
        <f t="shared" si="11"/>
        <v>0</v>
      </c>
      <c r="S32" s="42">
        <f t="shared" si="11"/>
        <v>0</v>
      </c>
      <c r="T32" s="42">
        <f t="shared" si="11"/>
        <v>0</v>
      </c>
      <c r="U32" s="42">
        <f t="shared" si="11"/>
        <v>0</v>
      </c>
      <c r="V32" s="42">
        <f t="shared" si="11"/>
        <v>0</v>
      </c>
      <c r="W32" s="42">
        <f t="shared" si="11"/>
        <v>0</v>
      </c>
      <c r="X32" s="42">
        <f t="shared" si="11"/>
        <v>0</v>
      </c>
      <c r="Y32" s="42">
        <f t="shared" si="11"/>
        <v>0</v>
      </c>
      <c r="Z32" s="42">
        <f t="shared" si="11"/>
        <v>0</v>
      </c>
      <c r="AA32" s="42">
        <f t="shared" si="11"/>
        <v>0</v>
      </c>
      <c r="AB32" s="42">
        <f t="shared" si="11"/>
        <v>0</v>
      </c>
      <c r="AC32" s="42">
        <f t="shared" si="11"/>
        <v>0</v>
      </c>
      <c r="AD32" s="42">
        <f t="shared" si="11"/>
        <v>0</v>
      </c>
      <c r="AE32" s="42">
        <f t="shared" si="11"/>
        <v>0</v>
      </c>
      <c r="AF32" s="42">
        <f t="shared" si="11"/>
        <v>0</v>
      </c>
      <c r="AG32" s="42">
        <f t="shared" si="11"/>
        <v>0</v>
      </c>
    </row>
    <row r="33" spans="2:33" x14ac:dyDescent="0.2">
      <c r="B33" s="35" t="s">
        <v>586</v>
      </c>
      <c r="C33" s="42">
        <f t="shared" si="8"/>
        <v>0</v>
      </c>
      <c r="D33" s="42">
        <f t="shared" ref="D33:AG33" si="12">D9-D21</f>
        <v>0</v>
      </c>
      <c r="E33" s="42">
        <f t="shared" si="12"/>
        <v>0</v>
      </c>
      <c r="F33" s="42">
        <f t="shared" si="12"/>
        <v>0</v>
      </c>
      <c r="G33" s="42">
        <f t="shared" si="12"/>
        <v>0</v>
      </c>
      <c r="H33" s="42">
        <f t="shared" si="12"/>
        <v>0</v>
      </c>
      <c r="I33" s="42">
        <f t="shared" si="12"/>
        <v>0</v>
      </c>
      <c r="J33" s="42">
        <f t="shared" si="12"/>
        <v>0</v>
      </c>
      <c r="K33" s="42">
        <f t="shared" si="12"/>
        <v>0</v>
      </c>
      <c r="L33" s="42">
        <f t="shared" si="12"/>
        <v>0</v>
      </c>
      <c r="M33" s="42">
        <f t="shared" si="12"/>
        <v>0</v>
      </c>
      <c r="N33" s="42">
        <f t="shared" si="12"/>
        <v>0</v>
      </c>
      <c r="O33" s="42">
        <f t="shared" si="12"/>
        <v>0</v>
      </c>
      <c r="P33" s="42">
        <f t="shared" si="12"/>
        <v>0</v>
      </c>
      <c r="Q33" s="42">
        <f t="shared" si="12"/>
        <v>0</v>
      </c>
      <c r="R33" s="42">
        <f t="shared" si="12"/>
        <v>0</v>
      </c>
      <c r="S33" s="42">
        <f t="shared" si="12"/>
        <v>0</v>
      </c>
      <c r="T33" s="42">
        <f t="shared" si="12"/>
        <v>0</v>
      </c>
      <c r="U33" s="42">
        <f t="shared" si="12"/>
        <v>0</v>
      </c>
      <c r="V33" s="42">
        <f t="shared" si="12"/>
        <v>0</v>
      </c>
      <c r="W33" s="42">
        <f t="shared" si="12"/>
        <v>0</v>
      </c>
      <c r="X33" s="42">
        <f t="shared" si="12"/>
        <v>0</v>
      </c>
      <c r="Y33" s="42">
        <f t="shared" si="12"/>
        <v>0</v>
      </c>
      <c r="Z33" s="42">
        <f t="shared" si="12"/>
        <v>0</v>
      </c>
      <c r="AA33" s="42">
        <f t="shared" si="12"/>
        <v>0</v>
      </c>
      <c r="AB33" s="42">
        <f t="shared" si="12"/>
        <v>0</v>
      </c>
      <c r="AC33" s="42">
        <f t="shared" si="12"/>
        <v>0</v>
      </c>
      <c r="AD33" s="42">
        <f t="shared" si="12"/>
        <v>0</v>
      </c>
      <c r="AE33" s="42">
        <f t="shared" si="12"/>
        <v>0</v>
      </c>
      <c r="AF33" s="42">
        <f t="shared" si="12"/>
        <v>0</v>
      </c>
      <c r="AG33" s="42">
        <f t="shared" si="12"/>
        <v>0</v>
      </c>
    </row>
    <row r="34" spans="2:33" x14ac:dyDescent="0.2">
      <c r="B34" s="35" t="s">
        <v>587</v>
      </c>
      <c r="C34" s="42">
        <f t="shared" si="8"/>
        <v>0</v>
      </c>
      <c r="D34" s="42">
        <f t="shared" ref="D34:AG34" si="13">D10-D22</f>
        <v>0</v>
      </c>
      <c r="E34" s="42">
        <f t="shared" si="13"/>
        <v>0</v>
      </c>
      <c r="F34" s="42">
        <f t="shared" si="13"/>
        <v>0</v>
      </c>
      <c r="G34" s="42">
        <f t="shared" si="13"/>
        <v>0</v>
      </c>
      <c r="H34" s="42">
        <f t="shared" si="13"/>
        <v>0</v>
      </c>
      <c r="I34" s="42">
        <f t="shared" si="13"/>
        <v>0</v>
      </c>
      <c r="J34" s="42">
        <f t="shared" si="13"/>
        <v>0</v>
      </c>
      <c r="K34" s="42">
        <f t="shared" si="13"/>
        <v>0</v>
      </c>
      <c r="L34" s="42">
        <f t="shared" si="13"/>
        <v>0</v>
      </c>
      <c r="M34" s="42">
        <f t="shared" si="13"/>
        <v>0</v>
      </c>
      <c r="N34" s="42">
        <f t="shared" si="13"/>
        <v>0</v>
      </c>
      <c r="O34" s="42">
        <f t="shared" si="13"/>
        <v>0</v>
      </c>
      <c r="P34" s="42">
        <f t="shared" si="13"/>
        <v>0</v>
      </c>
      <c r="Q34" s="42">
        <f t="shared" si="13"/>
        <v>0</v>
      </c>
      <c r="R34" s="42">
        <f t="shared" si="13"/>
        <v>0</v>
      </c>
      <c r="S34" s="42">
        <f t="shared" si="13"/>
        <v>0</v>
      </c>
      <c r="T34" s="42">
        <f t="shared" si="13"/>
        <v>0</v>
      </c>
      <c r="U34" s="42">
        <f t="shared" si="13"/>
        <v>0</v>
      </c>
      <c r="V34" s="42">
        <f t="shared" si="13"/>
        <v>0</v>
      </c>
      <c r="W34" s="42">
        <f t="shared" si="13"/>
        <v>0</v>
      </c>
      <c r="X34" s="42">
        <f t="shared" si="13"/>
        <v>0</v>
      </c>
      <c r="Y34" s="42">
        <f t="shared" si="13"/>
        <v>0</v>
      </c>
      <c r="Z34" s="42">
        <f t="shared" si="13"/>
        <v>0</v>
      </c>
      <c r="AA34" s="42">
        <f t="shared" si="13"/>
        <v>0</v>
      </c>
      <c r="AB34" s="42">
        <f t="shared" si="13"/>
        <v>0</v>
      </c>
      <c r="AC34" s="42">
        <f t="shared" si="13"/>
        <v>0</v>
      </c>
      <c r="AD34" s="42">
        <f t="shared" si="13"/>
        <v>0</v>
      </c>
      <c r="AE34" s="42">
        <f t="shared" si="13"/>
        <v>0</v>
      </c>
      <c r="AF34" s="42">
        <f t="shared" si="13"/>
        <v>0</v>
      </c>
      <c r="AG34" s="42">
        <f t="shared" si="13"/>
        <v>0</v>
      </c>
    </row>
    <row r="35" spans="2:33" x14ac:dyDescent="0.2">
      <c r="B35" s="230" t="s">
        <v>78</v>
      </c>
      <c r="C35" s="231">
        <f>SUM(D35:AG35)</f>
        <v>0</v>
      </c>
      <c r="D35" s="232">
        <f t="shared" ref="D35:AG35" si="14">SUM(D29:D34)</f>
        <v>0</v>
      </c>
      <c r="E35" s="231">
        <f t="shared" si="14"/>
        <v>0</v>
      </c>
      <c r="F35" s="231">
        <f t="shared" si="14"/>
        <v>0</v>
      </c>
      <c r="G35" s="231">
        <f t="shared" si="14"/>
        <v>0</v>
      </c>
      <c r="H35" s="231">
        <f t="shared" si="14"/>
        <v>0</v>
      </c>
      <c r="I35" s="231">
        <f t="shared" si="14"/>
        <v>0</v>
      </c>
      <c r="J35" s="231">
        <f t="shared" si="14"/>
        <v>0</v>
      </c>
      <c r="K35" s="231">
        <f t="shared" si="14"/>
        <v>0</v>
      </c>
      <c r="L35" s="231">
        <f t="shared" si="14"/>
        <v>0</v>
      </c>
      <c r="M35" s="231">
        <f t="shared" si="14"/>
        <v>0</v>
      </c>
      <c r="N35" s="231">
        <f t="shared" si="14"/>
        <v>0</v>
      </c>
      <c r="O35" s="231">
        <f t="shared" si="14"/>
        <v>0</v>
      </c>
      <c r="P35" s="231">
        <f t="shared" si="14"/>
        <v>0</v>
      </c>
      <c r="Q35" s="231">
        <f t="shared" si="14"/>
        <v>0</v>
      </c>
      <c r="R35" s="231">
        <f t="shared" si="14"/>
        <v>0</v>
      </c>
      <c r="S35" s="231">
        <f t="shared" si="14"/>
        <v>0</v>
      </c>
      <c r="T35" s="231">
        <f t="shared" si="14"/>
        <v>0</v>
      </c>
      <c r="U35" s="231">
        <f t="shared" si="14"/>
        <v>0</v>
      </c>
      <c r="V35" s="231">
        <f t="shared" si="14"/>
        <v>0</v>
      </c>
      <c r="W35" s="231">
        <f t="shared" si="14"/>
        <v>0</v>
      </c>
      <c r="X35" s="231">
        <f t="shared" si="14"/>
        <v>0</v>
      </c>
      <c r="Y35" s="231">
        <f t="shared" si="14"/>
        <v>0</v>
      </c>
      <c r="Z35" s="231">
        <f t="shared" si="14"/>
        <v>0</v>
      </c>
      <c r="AA35" s="231">
        <f t="shared" si="14"/>
        <v>0</v>
      </c>
      <c r="AB35" s="231">
        <f t="shared" si="14"/>
        <v>0</v>
      </c>
      <c r="AC35" s="231">
        <f t="shared" si="14"/>
        <v>0</v>
      </c>
      <c r="AD35" s="231">
        <f t="shared" si="14"/>
        <v>0</v>
      </c>
      <c r="AE35" s="231">
        <f t="shared" si="14"/>
        <v>0</v>
      </c>
      <c r="AF35" s="231">
        <f t="shared" si="14"/>
        <v>0</v>
      </c>
      <c r="AG35" s="231">
        <f t="shared" si="14"/>
        <v>0</v>
      </c>
    </row>
    <row r="38" spans="2:33" x14ac:dyDescent="0.2">
      <c r="B38" s="159"/>
      <c r="C38" s="35"/>
      <c r="D38" s="35" t="s">
        <v>10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  <row r="39" spans="2:33" x14ac:dyDescent="0.2">
      <c r="B39" s="379" t="s">
        <v>588</v>
      </c>
      <c r="C39" s="36"/>
      <c r="D39" s="35">
        <v>1</v>
      </c>
      <c r="E39" s="35">
        <v>2</v>
      </c>
      <c r="F39" s="35">
        <v>3</v>
      </c>
      <c r="G39" s="35">
        <v>4</v>
      </c>
      <c r="H39" s="35">
        <v>5</v>
      </c>
      <c r="I39" s="35">
        <v>6</v>
      </c>
      <c r="J39" s="35">
        <v>7</v>
      </c>
      <c r="K39" s="35">
        <v>8</v>
      </c>
      <c r="L39" s="35">
        <v>9</v>
      </c>
      <c r="M39" s="35">
        <v>10</v>
      </c>
      <c r="N39" s="35">
        <v>11</v>
      </c>
      <c r="O39" s="35">
        <v>12</v>
      </c>
      <c r="P39" s="35">
        <v>13</v>
      </c>
      <c r="Q39" s="35">
        <v>14</v>
      </c>
      <c r="R39" s="35">
        <v>15</v>
      </c>
      <c r="S39" s="35">
        <v>16</v>
      </c>
      <c r="T39" s="35">
        <v>17</v>
      </c>
      <c r="U39" s="35">
        <v>18</v>
      </c>
      <c r="V39" s="35">
        <v>19</v>
      </c>
      <c r="W39" s="35">
        <v>20</v>
      </c>
      <c r="X39" s="35">
        <v>21</v>
      </c>
      <c r="Y39" s="35">
        <v>22</v>
      </c>
      <c r="Z39" s="35">
        <v>23</v>
      </c>
      <c r="AA39" s="35">
        <v>24</v>
      </c>
      <c r="AB39" s="35">
        <v>25</v>
      </c>
      <c r="AC39" s="35">
        <v>26</v>
      </c>
      <c r="AD39" s="35">
        <v>27</v>
      </c>
      <c r="AE39" s="35">
        <v>28</v>
      </c>
      <c r="AF39" s="35">
        <v>29</v>
      </c>
      <c r="AG39" s="35">
        <v>30</v>
      </c>
    </row>
    <row r="40" spans="2:33" x14ac:dyDescent="0.2">
      <c r="B40" s="380"/>
      <c r="C40" s="38" t="s">
        <v>9</v>
      </c>
      <c r="D40" s="39">
        <f t="shared" ref="D40:AG40" si="15">D4</f>
        <v>2024</v>
      </c>
      <c r="E40" s="39">
        <f t="shared" si="15"/>
        <v>2025</v>
      </c>
      <c r="F40" s="39">
        <f t="shared" si="15"/>
        <v>2026</v>
      </c>
      <c r="G40" s="39">
        <f t="shared" si="15"/>
        <v>2027</v>
      </c>
      <c r="H40" s="39">
        <f t="shared" si="15"/>
        <v>2028</v>
      </c>
      <c r="I40" s="39">
        <f t="shared" si="15"/>
        <v>2029</v>
      </c>
      <c r="J40" s="39">
        <f t="shared" si="15"/>
        <v>2030</v>
      </c>
      <c r="K40" s="39">
        <f t="shared" si="15"/>
        <v>2031</v>
      </c>
      <c r="L40" s="39">
        <f t="shared" si="15"/>
        <v>2032</v>
      </c>
      <c r="M40" s="39">
        <f t="shared" si="15"/>
        <v>2033</v>
      </c>
      <c r="N40" s="39">
        <f t="shared" si="15"/>
        <v>2034</v>
      </c>
      <c r="O40" s="39">
        <f t="shared" si="15"/>
        <v>2035</v>
      </c>
      <c r="P40" s="39">
        <f t="shared" si="15"/>
        <v>2036</v>
      </c>
      <c r="Q40" s="39">
        <f t="shared" si="15"/>
        <v>2037</v>
      </c>
      <c r="R40" s="39">
        <f t="shared" si="15"/>
        <v>2038</v>
      </c>
      <c r="S40" s="39">
        <f t="shared" si="15"/>
        <v>2039</v>
      </c>
      <c r="T40" s="39">
        <f t="shared" si="15"/>
        <v>2040</v>
      </c>
      <c r="U40" s="39">
        <f t="shared" si="15"/>
        <v>2041</v>
      </c>
      <c r="V40" s="39">
        <f t="shared" si="15"/>
        <v>2042</v>
      </c>
      <c r="W40" s="39">
        <f t="shared" si="15"/>
        <v>2043</v>
      </c>
      <c r="X40" s="39">
        <f t="shared" si="15"/>
        <v>2044</v>
      </c>
      <c r="Y40" s="39">
        <f t="shared" si="15"/>
        <v>2045</v>
      </c>
      <c r="Z40" s="39">
        <f t="shared" si="15"/>
        <v>2046</v>
      </c>
      <c r="AA40" s="39">
        <f t="shared" si="15"/>
        <v>2047</v>
      </c>
      <c r="AB40" s="39">
        <f t="shared" si="15"/>
        <v>2048</v>
      </c>
      <c r="AC40" s="39">
        <f t="shared" si="15"/>
        <v>2049</v>
      </c>
      <c r="AD40" s="39">
        <f t="shared" si="15"/>
        <v>2050</v>
      </c>
      <c r="AE40" s="39">
        <f t="shared" si="15"/>
        <v>2051</v>
      </c>
      <c r="AF40" s="39">
        <f t="shared" si="15"/>
        <v>2052</v>
      </c>
      <c r="AG40" s="39">
        <f t="shared" si="15"/>
        <v>2053</v>
      </c>
    </row>
    <row r="41" spans="2:33" x14ac:dyDescent="0.2">
      <c r="B41" s="35" t="s">
        <v>582</v>
      </c>
      <c r="C41" s="42">
        <f>SUM(D41:AG41)</f>
        <v>0</v>
      </c>
      <c r="D41" s="42">
        <f>D29*Parametre!C214</f>
        <v>0</v>
      </c>
      <c r="E41" s="42">
        <f>E29*Parametre!D214</f>
        <v>0</v>
      </c>
      <c r="F41" s="42">
        <f>F29*Parametre!E214</f>
        <v>0</v>
      </c>
      <c r="G41" s="42">
        <f>G29*Parametre!F214</f>
        <v>0</v>
      </c>
      <c r="H41" s="42">
        <f>H29*Parametre!G214</f>
        <v>0</v>
      </c>
      <c r="I41" s="42">
        <f>I29*Parametre!H214</f>
        <v>0</v>
      </c>
      <c r="J41" s="42">
        <f>J29*Parametre!I214</f>
        <v>0</v>
      </c>
      <c r="K41" s="42">
        <f>K29*Parametre!J214</f>
        <v>0</v>
      </c>
      <c r="L41" s="42">
        <f>L29*Parametre!K214</f>
        <v>0</v>
      </c>
      <c r="M41" s="42">
        <f>M29*Parametre!L214</f>
        <v>0</v>
      </c>
      <c r="N41" s="42">
        <f>N29*Parametre!M214</f>
        <v>0</v>
      </c>
      <c r="O41" s="42">
        <f>O29*Parametre!N214</f>
        <v>0</v>
      </c>
      <c r="P41" s="42">
        <f>P29*Parametre!O214</f>
        <v>0</v>
      </c>
      <c r="Q41" s="42">
        <f>Q29*Parametre!P214</f>
        <v>0</v>
      </c>
      <c r="R41" s="42">
        <f>R29*Parametre!Q214</f>
        <v>0</v>
      </c>
      <c r="S41" s="42">
        <f>S29*Parametre!R214</f>
        <v>0</v>
      </c>
      <c r="T41" s="42">
        <f>T29*Parametre!S214</f>
        <v>0</v>
      </c>
      <c r="U41" s="42">
        <f>U29*Parametre!T214</f>
        <v>0</v>
      </c>
      <c r="V41" s="42">
        <f>V29*Parametre!U214</f>
        <v>0</v>
      </c>
      <c r="W41" s="42">
        <f>W29*Parametre!V214</f>
        <v>0</v>
      </c>
      <c r="X41" s="42">
        <f>X29*Parametre!W214</f>
        <v>0</v>
      </c>
      <c r="Y41" s="42">
        <f>Y29*Parametre!X214</f>
        <v>0</v>
      </c>
      <c r="Z41" s="42">
        <f>Z29*Parametre!Y214</f>
        <v>0</v>
      </c>
      <c r="AA41" s="42">
        <f>AA29*Parametre!Z214</f>
        <v>0</v>
      </c>
      <c r="AB41" s="42">
        <f>AB29*Parametre!AA214</f>
        <v>0</v>
      </c>
      <c r="AC41" s="42">
        <f>AC29*Parametre!AB214</f>
        <v>0</v>
      </c>
      <c r="AD41" s="42">
        <f>AD29*Parametre!AC214</f>
        <v>0</v>
      </c>
      <c r="AE41" s="42">
        <f>AE29*Parametre!AD214</f>
        <v>0</v>
      </c>
      <c r="AF41" s="42">
        <f>AF29*Parametre!AE214</f>
        <v>0</v>
      </c>
      <c r="AG41" s="42">
        <f>AG29*Parametre!AF214</f>
        <v>0</v>
      </c>
    </row>
    <row r="42" spans="2:33" x14ac:dyDescent="0.2">
      <c r="B42" s="35" t="s">
        <v>583</v>
      </c>
      <c r="C42" s="42">
        <f t="shared" ref="C42:C46" si="16">SUM(D42:AG42)</f>
        <v>0</v>
      </c>
      <c r="D42" s="42">
        <f>D30*Parametre!C215</f>
        <v>0</v>
      </c>
      <c r="E42" s="42">
        <f>E30*Parametre!D215</f>
        <v>0</v>
      </c>
      <c r="F42" s="42">
        <f>F30*Parametre!E215</f>
        <v>0</v>
      </c>
      <c r="G42" s="42">
        <f>G30*Parametre!F215</f>
        <v>0</v>
      </c>
      <c r="H42" s="42">
        <f>H30*Parametre!G215</f>
        <v>0</v>
      </c>
      <c r="I42" s="42">
        <f>I30*Parametre!H215</f>
        <v>0</v>
      </c>
      <c r="J42" s="42">
        <f>J30*Parametre!I215</f>
        <v>0</v>
      </c>
      <c r="K42" s="42">
        <f>K30*Parametre!J215</f>
        <v>0</v>
      </c>
      <c r="L42" s="42">
        <f>L30*Parametre!K215</f>
        <v>0</v>
      </c>
      <c r="M42" s="42">
        <f>M30*Parametre!L215</f>
        <v>0</v>
      </c>
      <c r="N42" s="42">
        <f>N30*Parametre!M215</f>
        <v>0</v>
      </c>
      <c r="O42" s="42">
        <f>O30*Parametre!N215</f>
        <v>0</v>
      </c>
      <c r="P42" s="42">
        <f>P30*Parametre!O215</f>
        <v>0</v>
      </c>
      <c r="Q42" s="42">
        <f>Q30*Parametre!P215</f>
        <v>0</v>
      </c>
      <c r="R42" s="42">
        <f>R30*Parametre!Q215</f>
        <v>0</v>
      </c>
      <c r="S42" s="42">
        <f>S30*Parametre!R215</f>
        <v>0</v>
      </c>
      <c r="T42" s="42">
        <f>T30*Parametre!S215</f>
        <v>0</v>
      </c>
      <c r="U42" s="42">
        <f>U30*Parametre!T215</f>
        <v>0</v>
      </c>
      <c r="V42" s="42">
        <f>V30*Parametre!U215</f>
        <v>0</v>
      </c>
      <c r="W42" s="42">
        <f>W30*Parametre!V215</f>
        <v>0</v>
      </c>
      <c r="X42" s="42">
        <f>X30*Parametre!W215</f>
        <v>0</v>
      </c>
      <c r="Y42" s="42">
        <f>Y30*Parametre!X215</f>
        <v>0</v>
      </c>
      <c r="Z42" s="42">
        <f>Z30*Parametre!Y215</f>
        <v>0</v>
      </c>
      <c r="AA42" s="42">
        <f>AA30*Parametre!Z215</f>
        <v>0</v>
      </c>
      <c r="AB42" s="42">
        <f>AB30*Parametre!AA215</f>
        <v>0</v>
      </c>
      <c r="AC42" s="42">
        <f>AC30*Parametre!AB215</f>
        <v>0</v>
      </c>
      <c r="AD42" s="42">
        <f>AD30*Parametre!AC215</f>
        <v>0</v>
      </c>
      <c r="AE42" s="42">
        <f>AE30*Parametre!AD215</f>
        <v>0</v>
      </c>
      <c r="AF42" s="42">
        <f>AF30*Parametre!AE215</f>
        <v>0</v>
      </c>
      <c r="AG42" s="42">
        <f>AG30*Parametre!AF215</f>
        <v>0</v>
      </c>
    </row>
    <row r="43" spans="2:33" x14ac:dyDescent="0.2">
      <c r="B43" s="35" t="s">
        <v>584</v>
      </c>
      <c r="C43" s="42">
        <f t="shared" si="16"/>
        <v>0</v>
      </c>
      <c r="D43" s="42">
        <f>D31*Parametre!C216</f>
        <v>0</v>
      </c>
      <c r="E43" s="42">
        <f>E31*Parametre!D216</f>
        <v>0</v>
      </c>
      <c r="F43" s="42">
        <f>F31*Parametre!E216</f>
        <v>0</v>
      </c>
      <c r="G43" s="42">
        <f>G31*Parametre!F216</f>
        <v>0</v>
      </c>
      <c r="H43" s="42">
        <f>H31*Parametre!G216</f>
        <v>0</v>
      </c>
      <c r="I43" s="42">
        <f>I31*Parametre!H216</f>
        <v>0</v>
      </c>
      <c r="J43" s="42">
        <f>J31*Parametre!I216</f>
        <v>0</v>
      </c>
      <c r="K43" s="42">
        <f>K31*Parametre!J216</f>
        <v>0</v>
      </c>
      <c r="L43" s="42">
        <f>L31*Parametre!K216</f>
        <v>0</v>
      </c>
      <c r="M43" s="42">
        <f>M31*Parametre!L216</f>
        <v>0</v>
      </c>
      <c r="N43" s="42">
        <f>N31*Parametre!M216</f>
        <v>0</v>
      </c>
      <c r="O43" s="42">
        <f>O31*Parametre!N216</f>
        <v>0</v>
      </c>
      <c r="P43" s="42">
        <f>P31*Parametre!O216</f>
        <v>0</v>
      </c>
      <c r="Q43" s="42">
        <f>Q31*Parametre!P216</f>
        <v>0</v>
      </c>
      <c r="R43" s="42">
        <f>R31*Parametre!Q216</f>
        <v>0</v>
      </c>
      <c r="S43" s="42">
        <f>S31*Parametre!R216</f>
        <v>0</v>
      </c>
      <c r="T43" s="42">
        <f>T31*Parametre!S216</f>
        <v>0</v>
      </c>
      <c r="U43" s="42">
        <f>U31*Parametre!T216</f>
        <v>0</v>
      </c>
      <c r="V43" s="42">
        <f>V31*Parametre!U216</f>
        <v>0</v>
      </c>
      <c r="W43" s="42">
        <f>W31*Parametre!V216</f>
        <v>0</v>
      </c>
      <c r="X43" s="42">
        <f>X31*Parametre!W216</f>
        <v>0</v>
      </c>
      <c r="Y43" s="42">
        <f>Y31*Parametre!X216</f>
        <v>0</v>
      </c>
      <c r="Z43" s="42">
        <f>Z31*Parametre!Y216</f>
        <v>0</v>
      </c>
      <c r="AA43" s="42">
        <f>AA31*Parametre!Z216</f>
        <v>0</v>
      </c>
      <c r="AB43" s="42">
        <f>AB31*Parametre!AA216</f>
        <v>0</v>
      </c>
      <c r="AC43" s="42">
        <f>AC31*Parametre!AB216</f>
        <v>0</v>
      </c>
      <c r="AD43" s="42">
        <f>AD31*Parametre!AC216</f>
        <v>0</v>
      </c>
      <c r="AE43" s="42">
        <f>AE31*Parametre!AD216</f>
        <v>0</v>
      </c>
      <c r="AF43" s="42">
        <f>AF31*Parametre!AE216</f>
        <v>0</v>
      </c>
      <c r="AG43" s="42">
        <f>AG31*Parametre!AF216</f>
        <v>0</v>
      </c>
    </row>
    <row r="44" spans="2:33" x14ac:dyDescent="0.2">
      <c r="B44" s="35" t="s">
        <v>585</v>
      </c>
      <c r="C44" s="42">
        <f t="shared" si="16"/>
        <v>0</v>
      </c>
      <c r="D44" s="42">
        <f>D32*Parametre!C217</f>
        <v>0</v>
      </c>
      <c r="E44" s="42">
        <f>E32*Parametre!D217</f>
        <v>0</v>
      </c>
      <c r="F44" s="42">
        <f>F32*Parametre!E217</f>
        <v>0</v>
      </c>
      <c r="G44" s="42">
        <f>G32*Parametre!F217</f>
        <v>0</v>
      </c>
      <c r="H44" s="42">
        <f>H32*Parametre!G217</f>
        <v>0</v>
      </c>
      <c r="I44" s="42">
        <f>I32*Parametre!H217</f>
        <v>0</v>
      </c>
      <c r="J44" s="42">
        <f>J32*Parametre!I217</f>
        <v>0</v>
      </c>
      <c r="K44" s="42">
        <f>K32*Parametre!J217</f>
        <v>0</v>
      </c>
      <c r="L44" s="42">
        <f>L32*Parametre!K217</f>
        <v>0</v>
      </c>
      <c r="M44" s="42">
        <f>M32*Parametre!L217</f>
        <v>0</v>
      </c>
      <c r="N44" s="42">
        <f>N32*Parametre!M217</f>
        <v>0</v>
      </c>
      <c r="O44" s="42">
        <f>O32*Parametre!N217</f>
        <v>0</v>
      </c>
      <c r="P44" s="42">
        <f>P32*Parametre!O217</f>
        <v>0</v>
      </c>
      <c r="Q44" s="42">
        <f>Q32*Parametre!P217</f>
        <v>0</v>
      </c>
      <c r="R44" s="42">
        <f>R32*Parametre!Q217</f>
        <v>0</v>
      </c>
      <c r="S44" s="42">
        <f>S32*Parametre!R217</f>
        <v>0</v>
      </c>
      <c r="T44" s="42">
        <f>T32*Parametre!S217</f>
        <v>0</v>
      </c>
      <c r="U44" s="42">
        <f>U32*Parametre!T217</f>
        <v>0</v>
      </c>
      <c r="V44" s="42">
        <f>V32*Parametre!U217</f>
        <v>0</v>
      </c>
      <c r="W44" s="42">
        <f>W32*Parametre!V217</f>
        <v>0</v>
      </c>
      <c r="X44" s="42">
        <f>X32*Parametre!W217</f>
        <v>0</v>
      </c>
      <c r="Y44" s="42">
        <f>Y32*Parametre!X217</f>
        <v>0</v>
      </c>
      <c r="Z44" s="42">
        <f>Z32*Parametre!Y217</f>
        <v>0</v>
      </c>
      <c r="AA44" s="42">
        <f>AA32*Parametre!Z217</f>
        <v>0</v>
      </c>
      <c r="AB44" s="42">
        <f>AB32*Parametre!AA217</f>
        <v>0</v>
      </c>
      <c r="AC44" s="42">
        <f>AC32*Parametre!AB217</f>
        <v>0</v>
      </c>
      <c r="AD44" s="42">
        <f>AD32*Parametre!AC217</f>
        <v>0</v>
      </c>
      <c r="AE44" s="42">
        <f>AE32*Parametre!AD217</f>
        <v>0</v>
      </c>
      <c r="AF44" s="42">
        <f>AF32*Parametre!AE217</f>
        <v>0</v>
      </c>
      <c r="AG44" s="42">
        <f>AG32*Parametre!AF217</f>
        <v>0</v>
      </c>
    </row>
    <row r="45" spans="2:33" x14ac:dyDescent="0.2">
      <c r="B45" s="35" t="s">
        <v>586</v>
      </c>
      <c r="C45" s="42">
        <f t="shared" si="16"/>
        <v>0</v>
      </c>
      <c r="D45" s="42">
        <f>D33*Parametre!C218</f>
        <v>0</v>
      </c>
      <c r="E45" s="42">
        <f>E33*Parametre!D218</f>
        <v>0</v>
      </c>
      <c r="F45" s="42">
        <f>F33*Parametre!E218</f>
        <v>0</v>
      </c>
      <c r="G45" s="42">
        <f>G33*Parametre!F218</f>
        <v>0</v>
      </c>
      <c r="H45" s="42">
        <f>H33*Parametre!G218</f>
        <v>0</v>
      </c>
      <c r="I45" s="42">
        <f>I33*Parametre!H218</f>
        <v>0</v>
      </c>
      <c r="J45" s="42">
        <f>J33*Parametre!I218</f>
        <v>0</v>
      </c>
      <c r="K45" s="42">
        <f>K33*Parametre!J218</f>
        <v>0</v>
      </c>
      <c r="L45" s="42">
        <f>L33*Parametre!K218</f>
        <v>0</v>
      </c>
      <c r="M45" s="42">
        <f>M33*Parametre!L218</f>
        <v>0</v>
      </c>
      <c r="N45" s="42">
        <f>N33*Parametre!M218</f>
        <v>0</v>
      </c>
      <c r="O45" s="42">
        <f>O33*Parametre!N218</f>
        <v>0</v>
      </c>
      <c r="P45" s="42">
        <f>P33*Parametre!O218</f>
        <v>0</v>
      </c>
      <c r="Q45" s="42">
        <f>Q33*Parametre!P218</f>
        <v>0</v>
      </c>
      <c r="R45" s="42">
        <f>R33*Parametre!Q218</f>
        <v>0</v>
      </c>
      <c r="S45" s="42">
        <f>S33*Parametre!R218</f>
        <v>0</v>
      </c>
      <c r="T45" s="42">
        <f>T33*Parametre!S218</f>
        <v>0</v>
      </c>
      <c r="U45" s="42">
        <f>U33*Parametre!T218</f>
        <v>0</v>
      </c>
      <c r="V45" s="42">
        <f>V33*Parametre!U218</f>
        <v>0</v>
      </c>
      <c r="W45" s="42">
        <f>W33*Parametre!V218</f>
        <v>0</v>
      </c>
      <c r="X45" s="42">
        <f>X33*Parametre!W218</f>
        <v>0</v>
      </c>
      <c r="Y45" s="42">
        <f>Y33*Parametre!X218</f>
        <v>0</v>
      </c>
      <c r="Z45" s="42">
        <f>Z33*Parametre!Y218</f>
        <v>0</v>
      </c>
      <c r="AA45" s="42">
        <f>AA33*Parametre!Z218</f>
        <v>0</v>
      </c>
      <c r="AB45" s="42">
        <f>AB33*Parametre!AA218</f>
        <v>0</v>
      </c>
      <c r="AC45" s="42">
        <f>AC33*Parametre!AB218</f>
        <v>0</v>
      </c>
      <c r="AD45" s="42">
        <f>AD33*Parametre!AC218</f>
        <v>0</v>
      </c>
      <c r="AE45" s="42">
        <f>AE33*Parametre!AD218</f>
        <v>0</v>
      </c>
      <c r="AF45" s="42">
        <f>AF33*Parametre!AE218</f>
        <v>0</v>
      </c>
      <c r="AG45" s="42">
        <f>AG33*Parametre!AF218</f>
        <v>0</v>
      </c>
    </row>
    <row r="46" spans="2:33" x14ac:dyDescent="0.2">
      <c r="B46" s="35" t="s">
        <v>587</v>
      </c>
      <c r="C46" s="42">
        <f t="shared" si="16"/>
        <v>0</v>
      </c>
      <c r="D46" s="42">
        <f>D34*Parametre!C219</f>
        <v>0</v>
      </c>
      <c r="E46" s="42">
        <f>E34*Parametre!D219</f>
        <v>0</v>
      </c>
      <c r="F46" s="42">
        <f>F34*Parametre!E219</f>
        <v>0</v>
      </c>
      <c r="G46" s="42">
        <f>G34*Parametre!F219</f>
        <v>0</v>
      </c>
      <c r="H46" s="42">
        <f>H34*Parametre!G219</f>
        <v>0</v>
      </c>
      <c r="I46" s="42">
        <f>I34*Parametre!H219</f>
        <v>0</v>
      </c>
      <c r="J46" s="42">
        <f>J34*Parametre!I219</f>
        <v>0</v>
      </c>
      <c r="K46" s="42">
        <f>K34*Parametre!J219</f>
        <v>0</v>
      </c>
      <c r="L46" s="42">
        <f>L34*Parametre!K219</f>
        <v>0</v>
      </c>
      <c r="M46" s="42">
        <f>M34*Parametre!L219</f>
        <v>0</v>
      </c>
      <c r="N46" s="42">
        <f>N34*Parametre!M219</f>
        <v>0</v>
      </c>
      <c r="O46" s="42">
        <f>O34*Parametre!N219</f>
        <v>0</v>
      </c>
      <c r="P46" s="42">
        <f>P34*Parametre!O219</f>
        <v>0</v>
      </c>
      <c r="Q46" s="42">
        <f>Q34*Parametre!P219</f>
        <v>0</v>
      </c>
      <c r="R46" s="42">
        <f>R34*Parametre!Q219</f>
        <v>0</v>
      </c>
      <c r="S46" s="42">
        <f>S34*Parametre!R219</f>
        <v>0</v>
      </c>
      <c r="T46" s="42">
        <f>T34*Parametre!S219</f>
        <v>0</v>
      </c>
      <c r="U46" s="42">
        <f>U34*Parametre!T219</f>
        <v>0</v>
      </c>
      <c r="V46" s="42">
        <f>V34*Parametre!U219</f>
        <v>0</v>
      </c>
      <c r="W46" s="42">
        <f>W34*Parametre!V219</f>
        <v>0</v>
      </c>
      <c r="X46" s="42">
        <f>X34*Parametre!W219</f>
        <v>0</v>
      </c>
      <c r="Y46" s="42">
        <f>Y34*Parametre!X219</f>
        <v>0</v>
      </c>
      <c r="Z46" s="42">
        <f>Z34*Parametre!Y219</f>
        <v>0</v>
      </c>
      <c r="AA46" s="42">
        <f>AA34*Parametre!Z219</f>
        <v>0</v>
      </c>
      <c r="AB46" s="42">
        <f>AB34*Parametre!AA219</f>
        <v>0</v>
      </c>
      <c r="AC46" s="42">
        <f>AC34*Parametre!AB219</f>
        <v>0</v>
      </c>
      <c r="AD46" s="42">
        <f>AD34*Parametre!AC219</f>
        <v>0</v>
      </c>
      <c r="AE46" s="42">
        <f>AE34*Parametre!AD219</f>
        <v>0</v>
      </c>
      <c r="AF46" s="42">
        <f>AF34*Parametre!AE219</f>
        <v>0</v>
      </c>
      <c r="AG46" s="42">
        <f>AG34*Parametre!AF219</f>
        <v>0</v>
      </c>
    </row>
    <row r="47" spans="2:33" x14ac:dyDescent="0.2">
      <c r="B47" s="227" t="s">
        <v>78</v>
      </c>
      <c r="C47" s="228">
        <f>SUM(D47:AG47)</f>
        <v>0</v>
      </c>
      <c r="D47" s="229">
        <f t="shared" ref="D47:AG47" si="17">SUM(D41:D46)</f>
        <v>0</v>
      </c>
      <c r="E47" s="228">
        <f t="shared" si="17"/>
        <v>0</v>
      </c>
      <c r="F47" s="228">
        <f t="shared" si="17"/>
        <v>0</v>
      </c>
      <c r="G47" s="228">
        <f t="shared" si="17"/>
        <v>0</v>
      </c>
      <c r="H47" s="228">
        <f t="shared" si="17"/>
        <v>0</v>
      </c>
      <c r="I47" s="228">
        <f t="shared" si="17"/>
        <v>0</v>
      </c>
      <c r="J47" s="228">
        <f t="shared" si="17"/>
        <v>0</v>
      </c>
      <c r="K47" s="228">
        <f t="shared" si="17"/>
        <v>0</v>
      </c>
      <c r="L47" s="228">
        <f t="shared" si="17"/>
        <v>0</v>
      </c>
      <c r="M47" s="228">
        <f t="shared" si="17"/>
        <v>0</v>
      </c>
      <c r="N47" s="228">
        <f t="shared" si="17"/>
        <v>0</v>
      </c>
      <c r="O47" s="228">
        <f t="shared" si="17"/>
        <v>0</v>
      </c>
      <c r="P47" s="228">
        <f t="shared" si="17"/>
        <v>0</v>
      </c>
      <c r="Q47" s="228">
        <f t="shared" si="17"/>
        <v>0</v>
      </c>
      <c r="R47" s="228">
        <f t="shared" si="17"/>
        <v>0</v>
      </c>
      <c r="S47" s="228">
        <f t="shared" si="17"/>
        <v>0</v>
      </c>
      <c r="T47" s="228">
        <f t="shared" si="17"/>
        <v>0</v>
      </c>
      <c r="U47" s="228">
        <f t="shared" si="17"/>
        <v>0</v>
      </c>
      <c r="V47" s="228">
        <f t="shared" si="17"/>
        <v>0</v>
      </c>
      <c r="W47" s="228">
        <f t="shared" si="17"/>
        <v>0</v>
      </c>
      <c r="X47" s="228">
        <f t="shared" si="17"/>
        <v>0</v>
      </c>
      <c r="Y47" s="228">
        <f t="shared" si="17"/>
        <v>0</v>
      </c>
      <c r="Z47" s="228">
        <f t="shared" si="17"/>
        <v>0</v>
      </c>
      <c r="AA47" s="228">
        <f t="shared" si="17"/>
        <v>0</v>
      </c>
      <c r="AB47" s="228">
        <f t="shared" si="17"/>
        <v>0</v>
      </c>
      <c r="AC47" s="228">
        <f t="shared" si="17"/>
        <v>0</v>
      </c>
      <c r="AD47" s="228">
        <f t="shared" si="17"/>
        <v>0</v>
      </c>
      <c r="AE47" s="228">
        <f t="shared" si="17"/>
        <v>0</v>
      </c>
      <c r="AF47" s="228">
        <f t="shared" si="17"/>
        <v>0</v>
      </c>
      <c r="AG47" s="228">
        <f t="shared" si="17"/>
        <v>0</v>
      </c>
    </row>
  </sheetData>
  <sheetProtection algorithmName="SHA-512" hashValue="xQ6/GmkrnvGzGLFnSBSCZje365v0aFGoCIyW+X+Mg3F6KeOr2fEC3sbh2sHYPm+rI7qHgN4dsgXXcaYmXpTKxg==" saltValue="OemXiKovxBmyJOau9ePcKA==" spinCount="100000" sheet="1" objects="1" scenarios="1"/>
  <mergeCells count="1">
    <mergeCell ref="B39:B40"/>
  </mergeCells>
  <pageMargins left="0.19687499999999999" right="0.19687499999999999" top="1" bottom="0.79479166666666667" header="0.5" footer="0.5"/>
  <pageSetup paperSize="9" scale="75" orientation="landscape" r:id="rId1"/>
  <headerFooter alignWithMargins="0">
    <oddHeader>&amp;LPríloha 7: Štandardné tabuľky - Cesty
&amp;"Arial,Tučné"&amp;12 10 Náklady na emisie</oddHeader>
    <oddFooter>Strana &amp;P z &amp;N</oddFooter>
  </headerFooter>
  <ignoredErrors>
    <ignoredError sqref="D11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C246-5053-4E19-A127-4EBF368DEEF3}">
  <sheetPr>
    <tabColor rgb="FF92D050"/>
  </sheetPr>
  <dimension ref="B2:AO65"/>
  <sheetViews>
    <sheetView zoomScale="70" zoomScaleNormal="70" workbookViewId="0"/>
  </sheetViews>
  <sheetFormatPr defaultRowHeight="13.2" x14ac:dyDescent="0.25"/>
  <cols>
    <col min="1" max="1" width="2.109375" customWidth="1"/>
    <col min="2" max="2" width="31" customWidth="1"/>
    <col min="3" max="3" width="36" customWidth="1"/>
    <col min="4" max="4" width="35.21875" customWidth="1"/>
    <col min="5" max="5" width="38.77734375" customWidth="1"/>
    <col min="6" max="7" width="33.77734375" customWidth="1"/>
    <col min="8" max="8" width="32.21875" customWidth="1"/>
    <col min="9" max="9" width="34" customWidth="1"/>
    <col min="10" max="10" width="37.109375" customWidth="1"/>
    <col min="11" max="11" width="28.44140625" customWidth="1"/>
    <col min="12" max="12" width="23" customWidth="1"/>
    <col min="13" max="13" width="16.33203125" customWidth="1"/>
    <col min="14" max="15" width="15.5546875" customWidth="1"/>
    <col min="16" max="16" width="17.5546875" customWidth="1"/>
    <col min="17" max="17" width="16.88671875" customWidth="1"/>
    <col min="18" max="18" width="17.88671875" customWidth="1"/>
    <col min="19" max="19" width="15" customWidth="1"/>
    <col min="20" max="20" width="13.88671875" bestFit="1" customWidth="1"/>
    <col min="21" max="21" width="16.33203125" customWidth="1"/>
    <col min="22" max="22" width="13.88671875" bestFit="1" customWidth="1"/>
    <col min="23" max="23" width="14.33203125" bestFit="1" customWidth="1"/>
    <col min="24" max="24" width="13.88671875" bestFit="1" customWidth="1"/>
    <col min="25" max="25" width="17.33203125" customWidth="1"/>
    <col min="26" max="26" width="14.33203125" bestFit="1" customWidth="1"/>
    <col min="27" max="27" width="13.88671875" bestFit="1" customWidth="1"/>
    <col min="28" max="29" width="14.33203125" bestFit="1" customWidth="1"/>
    <col min="30" max="32" width="13.88671875" bestFit="1" customWidth="1"/>
    <col min="33" max="33" width="14.33203125" bestFit="1" customWidth="1"/>
    <col min="34" max="34" width="13.88671875" bestFit="1" customWidth="1"/>
    <col min="35" max="35" width="16.109375" customWidth="1"/>
    <col min="36" max="36" width="17.6640625" customWidth="1"/>
    <col min="258" max="258" width="2.109375" customWidth="1"/>
    <col min="259" max="259" width="24.6640625" customWidth="1"/>
    <col min="260" max="260" width="34.5546875" customWidth="1"/>
    <col min="261" max="261" width="33" customWidth="1"/>
    <col min="262" max="262" width="68.6640625" customWidth="1"/>
    <col min="263" max="263" width="35.33203125" customWidth="1"/>
    <col min="264" max="264" width="34.33203125" customWidth="1"/>
    <col min="265" max="265" width="37.44140625" customWidth="1"/>
    <col min="266" max="266" width="37.109375" customWidth="1"/>
    <col min="267" max="267" width="28.44140625" customWidth="1"/>
    <col min="268" max="268" width="23" customWidth="1"/>
    <col min="269" max="269" width="16.33203125" customWidth="1"/>
    <col min="270" max="271" width="15.5546875" customWidth="1"/>
    <col min="272" max="272" width="17.5546875" customWidth="1"/>
    <col min="273" max="273" width="16.88671875" customWidth="1"/>
    <col min="274" max="274" width="17.88671875" customWidth="1"/>
    <col min="275" max="275" width="15" customWidth="1"/>
    <col min="276" max="276" width="13.88671875" bestFit="1" customWidth="1"/>
    <col min="277" max="277" width="16.33203125" customWidth="1"/>
    <col min="278" max="278" width="13.88671875" bestFit="1" customWidth="1"/>
    <col min="279" max="279" width="14.33203125" bestFit="1" customWidth="1"/>
    <col min="280" max="280" width="13.88671875" bestFit="1" customWidth="1"/>
    <col min="281" max="281" width="17.33203125" customWidth="1"/>
    <col min="282" max="282" width="14.33203125" bestFit="1" customWidth="1"/>
    <col min="283" max="283" width="13.88671875" bestFit="1" customWidth="1"/>
    <col min="284" max="285" width="14.33203125" bestFit="1" customWidth="1"/>
    <col min="286" max="288" width="13.88671875" bestFit="1" customWidth="1"/>
    <col min="289" max="289" width="14.33203125" bestFit="1" customWidth="1"/>
    <col min="290" max="290" width="13.88671875" bestFit="1" customWidth="1"/>
    <col min="291" max="291" width="16.109375" customWidth="1"/>
    <col min="292" max="292" width="17.6640625" customWidth="1"/>
    <col min="514" max="514" width="2.109375" customWidth="1"/>
    <col min="515" max="515" width="24.6640625" customWidth="1"/>
    <col min="516" max="516" width="34.5546875" customWidth="1"/>
    <col min="517" max="517" width="33" customWidth="1"/>
    <col min="518" max="518" width="68.6640625" customWidth="1"/>
    <col min="519" max="519" width="35.33203125" customWidth="1"/>
    <col min="520" max="520" width="34.33203125" customWidth="1"/>
    <col min="521" max="521" width="37.44140625" customWidth="1"/>
    <col min="522" max="522" width="37.109375" customWidth="1"/>
    <col min="523" max="523" width="28.44140625" customWidth="1"/>
    <col min="524" max="524" width="23" customWidth="1"/>
    <col min="525" max="525" width="16.33203125" customWidth="1"/>
    <col min="526" max="527" width="15.5546875" customWidth="1"/>
    <col min="528" max="528" width="17.5546875" customWidth="1"/>
    <col min="529" max="529" width="16.88671875" customWidth="1"/>
    <col min="530" max="530" width="17.88671875" customWidth="1"/>
    <col min="531" max="531" width="15" customWidth="1"/>
    <col min="532" max="532" width="13.88671875" bestFit="1" customWidth="1"/>
    <col min="533" max="533" width="16.33203125" customWidth="1"/>
    <col min="534" max="534" width="13.88671875" bestFit="1" customWidth="1"/>
    <col min="535" max="535" width="14.33203125" bestFit="1" customWidth="1"/>
    <col min="536" max="536" width="13.88671875" bestFit="1" customWidth="1"/>
    <col min="537" max="537" width="17.33203125" customWidth="1"/>
    <col min="538" max="538" width="14.33203125" bestFit="1" customWidth="1"/>
    <col min="539" max="539" width="13.88671875" bestFit="1" customWidth="1"/>
    <col min="540" max="541" width="14.33203125" bestFit="1" customWidth="1"/>
    <col min="542" max="544" width="13.88671875" bestFit="1" customWidth="1"/>
    <col min="545" max="545" width="14.33203125" bestFit="1" customWidth="1"/>
    <col min="546" max="546" width="13.88671875" bestFit="1" customWidth="1"/>
    <col min="547" max="547" width="16.109375" customWidth="1"/>
    <col min="548" max="548" width="17.6640625" customWidth="1"/>
    <col min="770" max="770" width="2.109375" customWidth="1"/>
    <col min="771" max="771" width="24.6640625" customWidth="1"/>
    <col min="772" max="772" width="34.5546875" customWidth="1"/>
    <col min="773" max="773" width="33" customWidth="1"/>
    <col min="774" max="774" width="68.6640625" customWidth="1"/>
    <col min="775" max="775" width="35.33203125" customWidth="1"/>
    <col min="776" max="776" width="34.33203125" customWidth="1"/>
    <col min="777" max="777" width="37.44140625" customWidth="1"/>
    <col min="778" max="778" width="37.109375" customWidth="1"/>
    <col min="779" max="779" width="28.44140625" customWidth="1"/>
    <col min="780" max="780" width="23" customWidth="1"/>
    <col min="781" max="781" width="16.33203125" customWidth="1"/>
    <col min="782" max="783" width="15.5546875" customWidth="1"/>
    <col min="784" max="784" width="17.5546875" customWidth="1"/>
    <col min="785" max="785" width="16.88671875" customWidth="1"/>
    <col min="786" max="786" width="17.88671875" customWidth="1"/>
    <col min="787" max="787" width="15" customWidth="1"/>
    <col min="788" max="788" width="13.88671875" bestFit="1" customWidth="1"/>
    <col min="789" max="789" width="16.33203125" customWidth="1"/>
    <col min="790" max="790" width="13.88671875" bestFit="1" customWidth="1"/>
    <col min="791" max="791" width="14.33203125" bestFit="1" customWidth="1"/>
    <col min="792" max="792" width="13.88671875" bestFit="1" customWidth="1"/>
    <col min="793" max="793" width="17.33203125" customWidth="1"/>
    <col min="794" max="794" width="14.33203125" bestFit="1" customWidth="1"/>
    <col min="795" max="795" width="13.88671875" bestFit="1" customWidth="1"/>
    <col min="796" max="797" width="14.33203125" bestFit="1" customWidth="1"/>
    <col min="798" max="800" width="13.88671875" bestFit="1" customWidth="1"/>
    <col min="801" max="801" width="14.33203125" bestFit="1" customWidth="1"/>
    <col min="802" max="802" width="13.88671875" bestFit="1" customWidth="1"/>
    <col min="803" max="803" width="16.109375" customWidth="1"/>
    <col min="804" max="804" width="17.6640625" customWidth="1"/>
    <col min="1026" max="1026" width="2.109375" customWidth="1"/>
    <col min="1027" max="1027" width="24.6640625" customWidth="1"/>
    <col min="1028" max="1028" width="34.5546875" customWidth="1"/>
    <col min="1029" max="1029" width="33" customWidth="1"/>
    <col min="1030" max="1030" width="68.6640625" customWidth="1"/>
    <col min="1031" max="1031" width="35.33203125" customWidth="1"/>
    <col min="1032" max="1032" width="34.33203125" customWidth="1"/>
    <col min="1033" max="1033" width="37.44140625" customWidth="1"/>
    <col min="1034" max="1034" width="37.109375" customWidth="1"/>
    <col min="1035" max="1035" width="28.44140625" customWidth="1"/>
    <col min="1036" max="1036" width="23" customWidth="1"/>
    <col min="1037" max="1037" width="16.33203125" customWidth="1"/>
    <col min="1038" max="1039" width="15.5546875" customWidth="1"/>
    <col min="1040" max="1040" width="17.5546875" customWidth="1"/>
    <col min="1041" max="1041" width="16.88671875" customWidth="1"/>
    <col min="1042" max="1042" width="17.88671875" customWidth="1"/>
    <col min="1043" max="1043" width="15" customWidth="1"/>
    <col min="1044" max="1044" width="13.88671875" bestFit="1" customWidth="1"/>
    <col min="1045" max="1045" width="16.33203125" customWidth="1"/>
    <col min="1046" max="1046" width="13.88671875" bestFit="1" customWidth="1"/>
    <col min="1047" max="1047" width="14.33203125" bestFit="1" customWidth="1"/>
    <col min="1048" max="1048" width="13.88671875" bestFit="1" customWidth="1"/>
    <col min="1049" max="1049" width="17.33203125" customWidth="1"/>
    <col min="1050" max="1050" width="14.33203125" bestFit="1" customWidth="1"/>
    <col min="1051" max="1051" width="13.88671875" bestFit="1" customWidth="1"/>
    <col min="1052" max="1053" width="14.33203125" bestFit="1" customWidth="1"/>
    <col min="1054" max="1056" width="13.88671875" bestFit="1" customWidth="1"/>
    <col min="1057" max="1057" width="14.33203125" bestFit="1" customWidth="1"/>
    <col min="1058" max="1058" width="13.88671875" bestFit="1" customWidth="1"/>
    <col min="1059" max="1059" width="16.109375" customWidth="1"/>
    <col min="1060" max="1060" width="17.6640625" customWidth="1"/>
    <col min="1282" max="1282" width="2.109375" customWidth="1"/>
    <col min="1283" max="1283" width="24.6640625" customWidth="1"/>
    <col min="1284" max="1284" width="34.5546875" customWidth="1"/>
    <col min="1285" max="1285" width="33" customWidth="1"/>
    <col min="1286" max="1286" width="68.6640625" customWidth="1"/>
    <col min="1287" max="1287" width="35.33203125" customWidth="1"/>
    <col min="1288" max="1288" width="34.33203125" customWidth="1"/>
    <col min="1289" max="1289" width="37.44140625" customWidth="1"/>
    <col min="1290" max="1290" width="37.109375" customWidth="1"/>
    <col min="1291" max="1291" width="28.44140625" customWidth="1"/>
    <col min="1292" max="1292" width="23" customWidth="1"/>
    <col min="1293" max="1293" width="16.33203125" customWidth="1"/>
    <col min="1294" max="1295" width="15.5546875" customWidth="1"/>
    <col min="1296" max="1296" width="17.5546875" customWidth="1"/>
    <col min="1297" max="1297" width="16.88671875" customWidth="1"/>
    <col min="1298" max="1298" width="17.88671875" customWidth="1"/>
    <col min="1299" max="1299" width="15" customWidth="1"/>
    <col min="1300" max="1300" width="13.88671875" bestFit="1" customWidth="1"/>
    <col min="1301" max="1301" width="16.33203125" customWidth="1"/>
    <col min="1302" max="1302" width="13.88671875" bestFit="1" customWidth="1"/>
    <col min="1303" max="1303" width="14.33203125" bestFit="1" customWidth="1"/>
    <col min="1304" max="1304" width="13.88671875" bestFit="1" customWidth="1"/>
    <col min="1305" max="1305" width="17.33203125" customWidth="1"/>
    <col min="1306" max="1306" width="14.33203125" bestFit="1" customWidth="1"/>
    <col min="1307" max="1307" width="13.88671875" bestFit="1" customWidth="1"/>
    <col min="1308" max="1309" width="14.33203125" bestFit="1" customWidth="1"/>
    <col min="1310" max="1312" width="13.88671875" bestFit="1" customWidth="1"/>
    <col min="1313" max="1313" width="14.33203125" bestFit="1" customWidth="1"/>
    <col min="1314" max="1314" width="13.88671875" bestFit="1" customWidth="1"/>
    <col min="1315" max="1315" width="16.109375" customWidth="1"/>
    <col min="1316" max="1316" width="17.6640625" customWidth="1"/>
    <col min="1538" max="1538" width="2.109375" customWidth="1"/>
    <col min="1539" max="1539" width="24.6640625" customWidth="1"/>
    <col min="1540" max="1540" width="34.5546875" customWidth="1"/>
    <col min="1541" max="1541" width="33" customWidth="1"/>
    <col min="1542" max="1542" width="68.6640625" customWidth="1"/>
    <col min="1543" max="1543" width="35.33203125" customWidth="1"/>
    <col min="1544" max="1544" width="34.33203125" customWidth="1"/>
    <col min="1545" max="1545" width="37.44140625" customWidth="1"/>
    <col min="1546" max="1546" width="37.109375" customWidth="1"/>
    <col min="1547" max="1547" width="28.44140625" customWidth="1"/>
    <col min="1548" max="1548" width="23" customWidth="1"/>
    <col min="1549" max="1549" width="16.33203125" customWidth="1"/>
    <col min="1550" max="1551" width="15.5546875" customWidth="1"/>
    <col min="1552" max="1552" width="17.5546875" customWidth="1"/>
    <col min="1553" max="1553" width="16.88671875" customWidth="1"/>
    <col min="1554" max="1554" width="17.88671875" customWidth="1"/>
    <col min="1555" max="1555" width="15" customWidth="1"/>
    <col min="1556" max="1556" width="13.88671875" bestFit="1" customWidth="1"/>
    <col min="1557" max="1557" width="16.33203125" customWidth="1"/>
    <col min="1558" max="1558" width="13.88671875" bestFit="1" customWidth="1"/>
    <col min="1559" max="1559" width="14.33203125" bestFit="1" customWidth="1"/>
    <col min="1560" max="1560" width="13.88671875" bestFit="1" customWidth="1"/>
    <col min="1561" max="1561" width="17.33203125" customWidth="1"/>
    <col min="1562" max="1562" width="14.33203125" bestFit="1" customWidth="1"/>
    <col min="1563" max="1563" width="13.88671875" bestFit="1" customWidth="1"/>
    <col min="1564" max="1565" width="14.33203125" bestFit="1" customWidth="1"/>
    <col min="1566" max="1568" width="13.88671875" bestFit="1" customWidth="1"/>
    <col min="1569" max="1569" width="14.33203125" bestFit="1" customWidth="1"/>
    <col min="1570" max="1570" width="13.88671875" bestFit="1" customWidth="1"/>
    <col min="1571" max="1571" width="16.109375" customWidth="1"/>
    <col min="1572" max="1572" width="17.6640625" customWidth="1"/>
    <col min="1794" max="1794" width="2.109375" customWidth="1"/>
    <col min="1795" max="1795" width="24.6640625" customWidth="1"/>
    <col min="1796" max="1796" width="34.5546875" customWidth="1"/>
    <col min="1797" max="1797" width="33" customWidth="1"/>
    <col min="1798" max="1798" width="68.6640625" customWidth="1"/>
    <col min="1799" max="1799" width="35.33203125" customWidth="1"/>
    <col min="1800" max="1800" width="34.33203125" customWidth="1"/>
    <col min="1801" max="1801" width="37.44140625" customWidth="1"/>
    <col min="1802" max="1802" width="37.109375" customWidth="1"/>
    <col min="1803" max="1803" width="28.44140625" customWidth="1"/>
    <col min="1804" max="1804" width="23" customWidth="1"/>
    <col min="1805" max="1805" width="16.33203125" customWidth="1"/>
    <col min="1806" max="1807" width="15.5546875" customWidth="1"/>
    <col min="1808" max="1808" width="17.5546875" customWidth="1"/>
    <col min="1809" max="1809" width="16.88671875" customWidth="1"/>
    <col min="1810" max="1810" width="17.88671875" customWidth="1"/>
    <col min="1811" max="1811" width="15" customWidth="1"/>
    <col min="1812" max="1812" width="13.88671875" bestFit="1" customWidth="1"/>
    <col min="1813" max="1813" width="16.33203125" customWidth="1"/>
    <col min="1814" max="1814" width="13.88671875" bestFit="1" customWidth="1"/>
    <col min="1815" max="1815" width="14.33203125" bestFit="1" customWidth="1"/>
    <col min="1816" max="1816" width="13.88671875" bestFit="1" customWidth="1"/>
    <col min="1817" max="1817" width="17.33203125" customWidth="1"/>
    <col min="1818" max="1818" width="14.33203125" bestFit="1" customWidth="1"/>
    <col min="1819" max="1819" width="13.88671875" bestFit="1" customWidth="1"/>
    <col min="1820" max="1821" width="14.33203125" bestFit="1" customWidth="1"/>
    <col min="1822" max="1824" width="13.88671875" bestFit="1" customWidth="1"/>
    <col min="1825" max="1825" width="14.33203125" bestFit="1" customWidth="1"/>
    <col min="1826" max="1826" width="13.88671875" bestFit="1" customWidth="1"/>
    <col min="1827" max="1827" width="16.109375" customWidth="1"/>
    <col min="1828" max="1828" width="17.6640625" customWidth="1"/>
    <col min="2050" max="2050" width="2.109375" customWidth="1"/>
    <col min="2051" max="2051" width="24.6640625" customWidth="1"/>
    <col min="2052" max="2052" width="34.5546875" customWidth="1"/>
    <col min="2053" max="2053" width="33" customWidth="1"/>
    <col min="2054" max="2054" width="68.6640625" customWidth="1"/>
    <col min="2055" max="2055" width="35.33203125" customWidth="1"/>
    <col min="2056" max="2056" width="34.33203125" customWidth="1"/>
    <col min="2057" max="2057" width="37.44140625" customWidth="1"/>
    <col min="2058" max="2058" width="37.109375" customWidth="1"/>
    <col min="2059" max="2059" width="28.44140625" customWidth="1"/>
    <col min="2060" max="2060" width="23" customWidth="1"/>
    <col min="2061" max="2061" width="16.33203125" customWidth="1"/>
    <col min="2062" max="2063" width="15.5546875" customWidth="1"/>
    <col min="2064" max="2064" width="17.5546875" customWidth="1"/>
    <col min="2065" max="2065" width="16.88671875" customWidth="1"/>
    <col min="2066" max="2066" width="17.88671875" customWidth="1"/>
    <col min="2067" max="2067" width="15" customWidth="1"/>
    <col min="2068" max="2068" width="13.88671875" bestFit="1" customWidth="1"/>
    <col min="2069" max="2069" width="16.33203125" customWidth="1"/>
    <col min="2070" max="2070" width="13.88671875" bestFit="1" customWidth="1"/>
    <col min="2071" max="2071" width="14.33203125" bestFit="1" customWidth="1"/>
    <col min="2072" max="2072" width="13.88671875" bestFit="1" customWidth="1"/>
    <col min="2073" max="2073" width="17.33203125" customWidth="1"/>
    <col min="2074" max="2074" width="14.33203125" bestFit="1" customWidth="1"/>
    <col min="2075" max="2075" width="13.88671875" bestFit="1" customWidth="1"/>
    <col min="2076" max="2077" width="14.33203125" bestFit="1" customWidth="1"/>
    <col min="2078" max="2080" width="13.88671875" bestFit="1" customWidth="1"/>
    <col min="2081" max="2081" width="14.33203125" bestFit="1" customWidth="1"/>
    <col min="2082" max="2082" width="13.88671875" bestFit="1" customWidth="1"/>
    <col min="2083" max="2083" width="16.109375" customWidth="1"/>
    <col min="2084" max="2084" width="17.6640625" customWidth="1"/>
    <col min="2306" max="2306" width="2.109375" customWidth="1"/>
    <col min="2307" max="2307" width="24.6640625" customWidth="1"/>
    <col min="2308" max="2308" width="34.5546875" customWidth="1"/>
    <col min="2309" max="2309" width="33" customWidth="1"/>
    <col min="2310" max="2310" width="68.6640625" customWidth="1"/>
    <col min="2311" max="2311" width="35.33203125" customWidth="1"/>
    <col min="2312" max="2312" width="34.33203125" customWidth="1"/>
    <col min="2313" max="2313" width="37.44140625" customWidth="1"/>
    <col min="2314" max="2314" width="37.109375" customWidth="1"/>
    <col min="2315" max="2315" width="28.44140625" customWidth="1"/>
    <col min="2316" max="2316" width="23" customWidth="1"/>
    <col min="2317" max="2317" width="16.33203125" customWidth="1"/>
    <col min="2318" max="2319" width="15.5546875" customWidth="1"/>
    <col min="2320" max="2320" width="17.5546875" customWidth="1"/>
    <col min="2321" max="2321" width="16.88671875" customWidth="1"/>
    <col min="2322" max="2322" width="17.88671875" customWidth="1"/>
    <col min="2323" max="2323" width="15" customWidth="1"/>
    <col min="2324" max="2324" width="13.88671875" bestFit="1" customWidth="1"/>
    <col min="2325" max="2325" width="16.33203125" customWidth="1"/>
    <col min="2326" max="2326" width="13.88671875" bestFit="1" customWidth="1"/>
    <col min="2327" max="2327" width="14.33203125" bestFit="1" customWidth="1"/>
    <col min="2328" max="2328" width="13.88671875" bestFit="1" customWidth="1"/>
    <col min="2329" max="2329" width="17.33203125" customWidth="1"/>
    <col min="2330" max="2330" width="14.33203125" bestFit="1" customWidth="1"/>
    <col min="2331" max="2331" width="13.88671875" bestFit="1" customWidth="1"/>
    <col min="2332" max="2333" width="14.33203125" bestFit="1" customWidth="1"/>
    <col min="2334" max="2336" width="13.88671875" bestFit="1" customWidth="1"/>
    <col min="2337" max="2337" width="14.33203125" bestFit="1" customWidth="1"/>
    <col min="2338" max="2338" width="13.88671875" bestFit="1" customWidth="1"/>
    <col min="2339" max="2339" width="16.109375" customWidth="1"/>
    <col min="2340" max="2340" width="17.6640625" customWidth="1"/>
    <col min="2562" max="2562" width="2.109375" customWidth="1"/>
    <col min="2563" max="2563" width="24.6640625" customWidth="1"/>
    <col min="2564" max="2564" width="34.5546875" customWidth="1"/>
    <col min="2565" max="2565" width="33" customWidth="1"/>
    <col min="2566" max="2566" width="68.6640625" customWidth="1"/>
    <col min="2567" max="2567" width="35.33203125" customWidth="1"/>
    <col min="2568" max="2568" width="34.33203125" customWidth="1"/>
    <col min="2569" max="2569" width="37.44140625" customWidth="1"/>
    <col min="2570" max="2570" width="37.109375" customWidth="1"/>
    <col min="2571" max="2571" width="28.44140625" customWidth="1"/>
    <col min="2572" max="2572" width="23" customWidth="1"/>
    <col min="2573" max="2573" width="16.33203125" customWidth="1"/>
    <col min="2574" max="2575" width="15.5546875" customWidth="1"/>
    <col min="2576" max="2576" width="17.5546875" customWidth="1"/>
    <col min="2577" max="2577" width="16.88671875" customWidth="1"/>
    <col min="2578" max="2578" width="17.88671875" customWidth="1"/>
    <col min="2579" max="2579" width="15" customWidth="1"/>
    <col min="2580" max="2580" width="13.88671875" bestFit="1" customWidth="1"/>
    <col min="2581" max="2581" width="16.33203125" customWidth="1"/>
    <col min="2582" max="2582" width="13.88671875" bestFit="1" customWidth="1"/>
    <col min="2583" max="2583" width="14.33203125" bestFit="1" customWidth="1"/>
    <col min="2584" max="2584" width="13.88671875" bestFit="1" customWidth="1"/>
    <col min="2585" max="2585" width="17.33203125" customWidth="1"/>
    <col min="2586" max="2586" width="14.33203125" bestFit="1" customWidth="1"/>
    <col min="2587" max="2587" width="13.88671875" bestFit="1" customWidth="1"/>
    <col min="2588" max="2589" width="14.33203125" bestFit="1" customWidth="1"/>
    <col min="2590" max="2592" width="13.88671875" bestFit="1" customWidth="1"/>
    <col min="2593" max="2593" width="14.33203125" bestFit="1" customWidth="1"/>
    <col min="2594" max="2594" width="13.88671875" bestFit="1" customWidth="1"/>
    <col min="2595" max="2595" width="16.109375" customWidth="1"/>
    <col min="2596" max="2596" width="17.6640625" customWidth="1"/>
    <col min="2818" max="2818" width="2.109375" customWidth="1"/>
    <col min="2819" max="2819" width="24.6640625" customWidth="1"/>
    <col min="2820" max="2820" width="34.5546875" customWidth="1"/>
    <col min="2821" max="2821" width="33" customWidth="1"/>
    <col min="2822" max="2822" width="68.6640625" customWidth="1"/>
    <col min="2823" max="2823" width="35.33203125" customWidth="1"/>
    <col min="2824" max="2824" width="34.33203125" customWidth="1"/>
    <col min="2825" max="2825" width="37.44140625" customWidth="1"/>
    <col min="2826" max="2826" width="37.109375" customWidth="1"/>
    <col min="2827" max="2827" width="28.44140625" customWidth="1"/>
    <col min="2828" max="2828" width="23" customWidth="1"/>
    <col min="2829" max="2829" width="16.33203125" customWidth="1"/>
    <col min="2830" max="2831" width="15.5546875" customWidth="1"/>
    <col min="2832" max="2832" width="17.5546875" customWidth="1"/>
    <col min="2833" max="2833" width="16.88671875" customWidth="1"/>
    <col min="2834" max="2834" width="17.88671875" customWidth="1"/>
    <col min="2835" max="2835" width="15" customWidth="1"/>
    <col min="2836" max="2836" width="13.88671875" bestFit="1" customWidth="1"/>
    <col min="2837" max="2837" width="16.33203125" customWidth="1"/>
    <col min="2838" max="2838" width="13.88671875" bestFit="1" customWidth="1"/>
    <col min="2839" max="2839" width="14.33203125" bestFit="1" customWidth="1"/>
    <col min="2840" max="2840" width="13.88671875" bestFit="1" customWidth="1"/>
    <col min="2841" max="2841" width="17.33203125" customWidth="1"/>
    <col min="2842" max="2842" width="14.33203125" bestFit="1" customWidth="1"/>
    <col min="2843" max="2843" width="13.88671875" bestFit="1" customWidth="1"/>
    <col min="2844" max="2845" width="14.33203125" bestFit="1" customWidth="1"/>
    <col min="2846" max="2848" width="13.88671875" bestFit="1" customWidth="1"/>
    <col min="2849" max="2849" width="14.33203125" bestFit="1" customWidth="1"/>
    <col min="2850" max="2850" width="13.88671875" bestFit="1" customWidth="1"/>
    <col min="2851" max="2851" width="16.109375" customWidth="1"/>
    <col min="2852" max="2852" width="17.6640625" customWidth="1"/>
    <col min="3074" max="3074" width="2.109375" customWidth="1"/>
    <col min="3075" max="3075" width="24.6640625" customWidth="1"/>
    <col min="3076" max="3076" width="34.5546875" customWidth="1"/>
    <col min="3077" max="3077" width="33" customWidth="1"/>
    <col min="3078" max="3078" width="68.6640625" customWidth="1"/>
    <col min="3079" max="3079" width="35.33203125" customWidth="1"/>
    <col min="3080" max="3080" width="34.33203125" customWidth="1"/>
    <col min="3081" max="3081" width="37.44140625" customWidth="1"/>
    <col min="3082" max="3082" width="37.109375" customWidth="1"/>
    <col min="3083" max="3083" width="28.44140625" customWidth="1"/>
    <col min="3084" max="3084" width="23" customWidth="1"/>
    <col min="3085" max="3085" width="16.33203125" customWidth="1"/>
    <col min="3086" max="3087" width="15.5546875" customWidth="1"/>
    <col min="3088" max="3088" width="17.5546875" customWidth="1"/>
    <col min="3089" max="3089" width="16.88671875" customWidth="1"/>
    <col min="3090" max="3090" width="17.88671875" customWidth="1"/>
    <col min="3091" max="3091" width="15" customWidth="1"/>
    <col min="3092" max="3092" width="13.88671875" bestFit="1" customWidth="1"/>
    <col min="3093" max="3093" width="16.33203125" customWidth="1"/>
    <col min="3094" max="3094" width="13.88671875" bestFit="1" customWidth="1"/>
    <col min="3095" max="3095" width="14.33203125" bestFit="1" customWidth="1"/>
    <col min="3096" max="3096" width="13.88671875" bestFit="1" customWidth="1"/>
    <col min="3097" max="3097" width="17.33203125" customWidth="1"/>
    <col min="3098" max="3098" width="14.33203125" bestFit="1" customWidth="1"/>
    <col min="3099" max="3099" width="13.88671875" bestFit="1" customWidth="1"/>
    <col min="3100" max="3101" width="14.33203125" bestFit="1" customWidth="1"/>
    <col min="3102" max="3104" width="13.88671875" bestFit="1" customWidth="1"/>
    <col min="3105" max="3105" width="14.33203125" bestFit="1" customWidth="1"/>
    <col min="3106" max="3106" width="13.88671875" bestFit="1" customWidth="1"/>
    <col min="3107" max="3107" width="16.109375" customWidth="1"/>
    <col min="3108" max="3108" width="17.6640625" customWidth="1"/>
    <col min="3330" max="3330" width="2.109375" customWidth="1"/>
    <col min="3331" max="3331" width="24.6640625" customWidth="1"/>
    <col min="3332" max="3332" width="34.5546875" customWidth="1"/>
    <col min="3333" max="3333" width="33" customWidth="1"/>
    <col min="3334" max="3334" width="68.6640625" customWidth="1"/>
    <col min="3335" max="3335" width="35.33203125" customWidth="1"/>
    <col min="3336" max="3336" width="34.33203125" customWidth="1"/>
    <col min="3337" max="3337" width="37.44140625" customWidth="1"/>
    <col min="3338" max="3338" width="37.109375" customWidth="1"/>
    <col min="3339" max="3339" width="28.44140625" customWidth="1"/>
    <col min="3340" max="3340" width="23" customWidth="1"/>
    <col min="3341" max="3341" width="16.33203125" customWidth="1"/>
    <col min="3342" max="3343" width="15.5546875" customWidth="1"/>
    <col min="3344" max="3344" width="17.5546875" customWidth="1"/>
    <col min="3345" max="3345" width="16.88671875" customWidth="1"/>
    <col min="3346" max="3346" width="17.88671875" customWidth="1"/>
    <col min="3347" max="3347" width="15" customWidth="1"/>
    <col min="3348" max="3348" width="13.88671875" bestFit="1" customWidth="1"/>
    <col min="3349" max="3349" width="16.33203125" customWidth="1"/>
    <col min="3350" max="3350" width="13.88671875" bestFit="1" customWidth="1"/>
    <col min="3351" max="3351" width="14.33203125" bestFit="1" customWidth="1"/>
    <col min="3352" max="3352" width="13.88671875" bestFit="1" customWidth="1"/>
    <col min="3353" max="3353" width="17.33203125" customWidth="1"/>
    <col min="3354" max="3354" width="14.33203125" bestFit="1" customWidth="1"/>
    <col min="3355" max="3355" width="13.88671875" bestFit="1" customWidth="1"/>
    <col min="3356" max="3357" width="14.33203125" bestFit="1" customWidth="1"/>
    <col min="3358" max="3360" width="13.88671875" bestFit="1" customWidth="1"/>
    <col min="3361" max="3361" width="14.33203125" bestFit="1" customWidth="1"/>
    <col min="3362" max="3362" width="13.88671875" bestFit="1" customWidth="1"/>
    <col min="3363" max="3363" width="16.109375" customWidth="1"/>
    <col min="3364" max="3364" width="17.6640625" customWidth="1"/>
    <col min="3586" max="3586" width="2.109375" customWidth="1"/>
    <col min="3587" max="3587" width="24.6640625" customWidth="1"/>
    <col min="3588" max="3588" width="34.5546875" customWidth="1"/>
    <col min="3589" max="3589" width="33" customWidth="1"/>
    <col min="3590" max="3590" width="68.6640625" customWidth="1"/>
    <col min="3591" max="3591" width="35.33203125" customWidth="1"/>
    <col min="3592" max="3592" width="34.33203125" customWidth="1"/>
    <col min="3593" max="3593" width="37.44140625" customWidth="1"/>
    <col min="3594" max="3594" width="37.109375" customWidth="1"/>
    <col min="3595" max="3595" width="28.44140625" customWidth="1"/>
    <col min="3596" max="3596" width="23" customWidth="1"/>
    <col min="3597" max="3597" width="16.33203125" customWidth="1"/>
    <col min="3598" max="3599" width="15.5546875" customWidth="1"/>
    <col min="3600" max="3600" width="17.5546875" customWidth="1"/>
    <col min="3601" max="3601" width="16.88671875" customWidth="1"/>
    <col min="3602" max="3602" width="17.88671875" customWidth="1"/>
    <col min="3603" max="3603" width="15" customWidth="1"/>
    <col min="3604" max="3604" width="13.88671875" bestFit="1" customWidth="1"/>
    <col min="3605" max="3605" width="16.33203125" customWidth="1"/>
    <col min="3606" max="3606" width="13.88671875" bestFit="1" customWidth="1"/>
    <col min="3607" max="3607" width="14.33203125" bestFit="1" customWidth="1"/>
    <col min="3608" max="3608" width="13.88671875" bestFit="1" customWidth="1"/>
    <col min="3609" max="3609" width="17.33203125" customWidth="1"/>
    <col min="3610" max="3610" width="14.33203125" bestFit="1" customWidth="1"/>
    <col min="3611" max="3611" width="13.88671875" bestFit="1" customWidth="1"/>
    <col min="3612" max="3613" width="14.33203125" bestFit="1" customWidth="1"/>
    <col min="3614" max="3616" width="13.88671875" bestFit="1" customWidth="1"/>
    <col min="3617" max="3617" width="14.33203125" bestFit="1" customWidth="1"/>
    <col min="3618" max="3618" width="13.88671875" bestFit="1" customWidth="1"/>
    <col min="3619" max="3619" width="16.109375" customWidth="1"/>
    <col min="3620" max="3620" width="17.6640625" customWidth="1"/>
    <col min="3842" max="3842" width="2.109375" customWidth="1"/>
    <col min="3843" max="3843" width="24.6640625" customWidth="1"/>
    <col min="3844" max="3844" width="34.5546875" customWidth="1"/>
    <col min="3845" max="3845" width="33" customWidth="1"/>
    <col min="3846" max="3846" width="68.6640625" customWidth="1"/>
    <col min="3847" max="3847" width="35.33203125" customWidth="1"/>
    <col min="3848" max="3848" width="34.33203125" customWidth="1"/>
    <col min="3849" max="3849" width="37.44140625" customWidth="1"/>
    <col min="3850" max="3850" width="37.109375" customWidth="1"/>
    <col min="3851" max="3851" width="28.44140625" customWidth="1"/>
    <col min="3852" max="3852" width="23" customWidth="1"/>
    <col min="3853" max="3853" width="16.33203125" customWidth="1"/>
    <col min="3854" max="3855" width="15.5546875" customWidth="1"/>
    <col min="3856" max="3856" width="17.5546875" customWidth="1"/>
    <col min="3857" max="3857" width="16.88671875" customWidth="1"/>
    <col min="3858" max="3858" width="17.88671875" customWidth="1"/>
    <col min="3859" max="3859" width="15" customWidth="1"/>
    <col min="3860" max="3860" width="13.88671875" bestFit="1" customWidth="1"/>
    <col min="3861" max="3861" width="16.33203125" customWidth="1"/>
    <col min="3862" max="3862" width="13.88671875" bestFit="1" customWidth="1"/>
    <col min="3863" max="3863" width="14.33203125" bestFit="1" customWidth="1"/>
    <col min="3864" max="3864" width="13.88671875" bestFit="1" customWidth="1"/>
    <col min="3865" max="3865" width="17.33203125" customWidth="1"/>
    <col min="3866" max="3866" width="14.33203125" bestFit="1" customWidth="1"/>
    <col min="3867" max="3867" width="13.88671875" bestFit="1" customWidth="1"/>
    <col min="3868" max="3869" width="14.33203125" bestFit="1" customWidth="1"/>
    <col min="3870" max="3872" width="13.88671875" bestFit="1" customWidth="1"/>
    <col min="3873" max="3873" width="14.33203125" bestFit="1" customWidth="1"/>
    <col min="3874" max="3874" width="13.88671875" bestFit="1" customWidth="1"/>
    <col min="3875" max="3875" width="16.109375" customWidth="1"/>
    <col min="3876" max="3876" width="17.6640625" customWidth="1"/>
    <col min="4098" max="4098" width="2.109375" customWidth="1"/>
    <col min="4099" max="4099" width="24.6640625" customWidth="1"/>
    <col min="4100" max="4100" width="34.5546875" customWidth="1"/>
    <col min="4101" max="4101" width="33" customWidth="1"/>
    <col min="4102" max="4102" width="68.6640625" customWidth="1"/>
    <col min="4103" max="4103" width="35.33203125" customWidth="1"/>
    <col min="4104" max="4104" width="34.33203125" customWidth="1"/>
    <col min="4105" max="4105" width="37.44140625" customWidth="1"/>
    <col min="4106" max="4106" width="37.109375" customWidth="1"/>
    <col min="4107" max="4107" width="28.44140625" customWidth="1"/>
    <col min="4108" max="4108" width="23" customWidth="1"/>
    <col min="4109" max="4109" width="16.33203125" customWidth="1"/>
    <col min="4110" max="4111" width="15.5546875" customWidth="1"/>
    <col min="4112" max="4112" width="17.5546875" customWidth="1"/>
    <col min="4113" max="4113" width="16.88671875" customWidth="1"/>
    <col min="4114" max="4114" width="17.88671875" customWidth="1"/>
    <col min="4115" max="4115" width="15" customWidth="1"/>
    <col min="4116" max="4116" width="13.88671875" bestFit="1" customWidth="1"/>
    <col min="4117" max="4117" width="16.33203125" customWidth="1"/>
    <col min="4118" max="4118" width="13.88671875" bestFit="1" customWidth="1"/>
    <col min="4119" max="4119" width="14.33203125" bestFit="1" customWidth="1"/>
    <col min="4120" max="4120" width="13.88671875" bestFit="1" customWidth="1"/>
    <col min="4121" max="4121" width="17.33203125" customWidth="1"/>
    <col min="4122" max="4122" width="14.33203125" bestFit="1" customWidth="1"/>
    <col min="4123" max="4123" width="13.88671875" bestFit="1" customWidth="1"/>
    <col min="4124" max="4125" width="14.33203125" bestFit="1" customWidth="1"/>
    <col min="4126" max="4128" width="13.88671875" bestFit="1" customWidth="1"/>
    <col min="4129" max="4129" width="14.33203125" bestFit="1" customWidth="1"/>
    <col min="4130" max="4130" width="13.88671875" bestFit="1" customWidth="1"/>
    <col min="4131" max="4131" width="16.109375" customWidth="1"/>
    <col min="4132" max="4132" width="17.6640625" customWidth="1"/>
    <col min="4354" max="4354" width="2.109375" customWidth="1"/>
    <col min="4355" max="4355" width="24.6640625" customWidth="1"/>
    <col min="4356" max="4356" width="34.5546875" customWidth="1"/>
    <col min="4357" max="4357" width="33" customWidth="1"/>
    <col min="4358" max="4358" width="68.6640625" customWidth="1"/>
    <col min="4359" max="4359" width="35.33203125" customWidth="1"/>
    <col min="4360" max="4360" width="34.33203125" customWidth="1"/>
    <col min="4361" max="4361" width="37.44140625" customWidth="1"/>
    <col min="4362" max="4362" width="37.109375" customWidth="1"/>
    <col min="4363" max="4363" width="28.44140625" customWidth="1"/>
    <col min="4364" max="4364" width="23" customWidth="1"/>
    <col min="4365" max="4365" width="16.33203125" customWidth="1"/>
    <col min="4366" max="4367" width="15.5546875" customWidth="1"/>
    <col min="4368" max="4368" width="17.5546875" customWidth="1"/>
    <col min="4369" max="4369" width="16.88671875" customWidth="1"/>
    <col min="4370" max="4370" width="17.88671875" customWidth="1"/>
    <col min="4371" max="4371" width="15" customWidth="1"/>
    <col min="4372" max="4372" width="13.88671875" bestFit="1" customWidth="1"/>
    <col min="4373" max="4373" width="16.33203125" customWidth="1"/>
    <col min="4374" max="4374" width="13.88671875" bestFit="1" customWidth="1"/>
    <col min="4375" max="4375" width="14.33203125" bestFit="1" customWidth="1"/>
    <col min="4376" max="4376" width="13.88671875" bestFit="1" customWidth="1"/>
    <col min="4377" max="4377" width="17.33203125" customWidth="1"/>
    <col min="4378" max="4378" width="14.33203125" bestFit="1" customWidth="1"/>
    <col min="4379" max="4379" width="13.88671875" bestFit="1" customWidth="1"/>
    <col min="4380" max="4381" width="14.33203125" bestFit="1" customWidth="1"/>
    <col min="4382" max="4384" width="13.88671875" bestFit="1" customWidth="1"/>
    <col min="4385" max="4385" width="14.33203125" bestFit="1" customWidth="1"/>
    <col min="4386" max="4386" width="13.88671875" bestFit="1" customWidth="1"/>
    <col min="4387" max="4387" width="16.109375" customWidth="1"/>
    <col min="4388" max="4388" width="17.6640625" customWidth="1"/>
    <col min="4610" max="4610" width="2.109375" customWidth="1"/>
    <col min="4611" max="4611" width="24.6640625" customWidth="1"/>
    <col min="4612" max="4612" width="34.5546875" customWidth="1"/>
    <col min="4613" max="4613" width="33" customWidth="1"/>
    <col min="4614" max="4614" width="68.6640625" customWidth="1"/>
    <col min="4615" max="4615" width="35.33203125" customWidth="1"/>
    <col min="4616" max="4616" width="34.33203125" customWidth="1"/>
    <col min="4617" max="4617" width="37.44140625" customWidth="1"/>
    <col min="4618" max="4618" width="37.109375" customWidth="1"/>
    <col min="4619" max="4619" width="28.44140625" customWidth="1"/>
    <col min="4620" max="4620" width="23" customWidth="1"/>
    <col min="4621" max="4621" width="16.33203125" customWidth="1"/>
    <col min="4622" max="4623" width="15.5546875" customWidth="1"/>
    <col min="4624" max="4624" width="17.5546875" customWidth="1"/>
    <col min="4625" max="4625" width="16.88671875" customWidth="1"/>
    <col min="4626" max="4626" width="17.88671875" customWidth="1"/>
    <col min="4627" max="4627" width="15" customWidth="1"/>
    <col min="4628" max="4628" width="13.88671875" bestFit="1" customWidth="1"/>
    <col min="4629" max="4629" width="16.33203125" customWidth="1"/>
    <col min="4630" max="4630" width="13.88671875" bestFit="1" customWidth="1"/>
    <col min="4631" max="4631" width="14.33203125" bestFit="1" customWidth="1"/>
    <col min="4632" max="4632" width="13.88671875" bestFit="1" customWidth="1"/>
    <col min="4633" max="4633" width="17.33203125" customWidth="1"/>
    <col min="4634" max="4634" width="14.33203125" bestFit="1" customWidth="1"/>
    <col min="4635" max="4635" width="13.88671875" bestFit="1" customWidth="1"/>
    <col min="4636" max="4637" width="14.33203125" bestFit="1" customWidth="1"/>
    <col min="4638" max="4640" width="13.88671875" bestFit="1" customWidth="1"/>
    <col min="4641" max="4641" width="14.33203125" bestFit="1" customWidth="1"/>
    <col min="4642" max="4642" width="13.88671875" bestFit="1" customWidth="1"/>
    <col min="4643" max="4643" width="16.109375" customWidth="1"/>
    <col min="4644" max="4644" width="17.6640625" customWidth="1"/>
    <col min="4866" max="4866" width="2.109375" customWidth="1"/>
    <col min="4867" max="4867" width="24.6640625" customWidth="1"/>
    <col min="4868" max="4868" width="34.5546875" customWidth="1"/>
    <col min="4869" max="4869" width="33" customWidth="1"/>
    <col min="4870" max="4870" width="68.6640625" customWidth="1"/>
    <col min="4871" max="4871" width="35.33203125" customWidth="1"/>
    <col min="4872" max="4872" width="34.33203125" customWidth="1"/>
    <col min="4873" max="4873" width="37.44140625" customWidth="1"/>
    <col min="4874" max="4874" width="37.109375" customWidth="1"/>
    <col min="4875" max="4875" width="28.44140625" customWidth="1"/>
    <col min="4876" max="4876" width="23" customWidth="1"/>
    <col min="4877" max="4877" width="16.33203125" customWidth="1"/>
    <col min="4878" max="4879" width="15.5546875" customWidth="1"/>
    <col min="4880" max="4880" width="17.5546875" customWidth="1"/>
    <col min="4881" max="4881" width="16.88671875" customWidth="1"/>
    <col min="4882" max="4882" width="17.88671875" customWidth="1"/>
    <col min="4883" max="4883" width="15" customWidth="1"/>
    <col min="4884" max="4884" width="13.88671875" bestFit="1" customWidth="1"/>
    <col min="4885" max="4885" width="16.33203125" customWidth="1"/>
    <col min="4886" max="4886" width="13.88671875" bestFit="1" customWidth="1"/>
    <col min="4887" max="4887" width="14.33203125" bestFit="1" customWidth="1"/>
    <col min="4888" max="4888" width="13.88671875" bestFit="1" customWidth="1"/>
    <col min="4889" max="4889" width="17.33203125" customWidth="1"/>
    <col min="4890" max="4890" width="14.33203125" bestFit="1" customWidth="1"/>
    <col min="4891" max="4891" width="13.88671875" bestFit="1" customWidth="1"/>
    <col min="4892" max="4893" width="14.33203125" bestFit="1" customWidth="1"/>
    <col min="4894" max="4896" width="13.88671875" bestFit="1" customWidth="1"/>
    <col min="4897" max="4897" width="14.33203125" bestFit="1" customWidth="1"/>
    <col min="4898" max="4898" width="13.88671875" bestFit="1" customWidth="1"/>
    <col min="4899" max="4899" width="16.109375" customWidth="1"/>
    <col min="4900" max="4900" width="17.6640625" customWidth="1"/>
    <col min="5122" max="5122" width="2.109375" customWidth="1"/>
    <col min="5123" max="5123" width="24.6640625" customWidth="1"/>
    <col min="5124" max="5124" width="34.5546875" customWidth="1"/>
    <col min="5125" max="5125" width="33" customWidth="1"/>
    <col min="5126" max="5126" width="68.6640625" customWidth="1"/>
    <col min="5127" max="5127" width="35.33203125" customWidth="1"/>
    <col min="5128" max="5128" width="34.33203125" customWidth="1"/>
    <col min="5129" max="5129" width="37.44140625" customWidth="1"/>
    <col min="5130" max="5130" width="37.109375" customWidth="1"/>
    <col min="5131" max="5131" width="28.44140625" customWidth="1"/>
    <col min="5132" max="5132" width="23" customWidth="1"/>
    <col min="5133" max="5133" width="16.33203125" customWidth="1"/>
    <col min="5134" max="5135" width="15.5546875" customWidth="1"/>
    <col min="5136" max="5136" width="17.5546875" customWidth="1"/>
    <col min="5137" max="5137" width="16.88671875" customWidth="1"/>
    <col min="5138" max="5138" width="17.88671875" customWidth="1"/>
    <col min="5139" max="5139" width="15" customWidth="1"/>
    <col min="5140" max="5140" width="13.88671875" bestFit="1" customWidth="1"/>
    <col min="5141" max="5141" width="16.33203125" customWidth="1"/>
    <col min="5142" max="5142" width="13.88671875" bestFit="1" customWidth="1"/>
    <col min="5143" max="5143" width="14.33203125" bestFit="1" customWidth="1"/>
    <col min="5144" max="5144" width="13.88671875" bestFit="1" customWidth="1"/>
    <col min="5145" max="5145" width="17.33203125" customWidth="1"/>
    <col min="5146" max="5146" width="14.33203125" bestFit="1" customWidth="1"/>
    <col min="5147" max="5147" width="13.88671875" bestFit="1" customWidth="1"/>
    <col min="5148" max="5149" width="14.33203125" bestFit="1" customWidth="1"/>
    <col min="5150" max="5152" width="13.88671875" bestFit="1" customWidth="1"/>
    <col min="5153" max="5153" width="14.33203125" bestFit="1" customWidth="1"/>
    <col min="5154" max="5154" width="13.88671875" bestFit="1" customWidth="1"/>
    <col min="5155" max="5155" width="16.109375" customWidth="1"/>
    <col min="5156" max="5156" width="17.6640625" customWidth="1"/>
    <col min="5378" max="5378" width="2.109375" customWidth="1"/>
    <col min="5379" max="5379" width="24.6640625" customWidth="1"/>
    <col min="5380" max="5380" width="34.5546875" customWidth="1"/>
    <col min="5381" max="5381" width="33" customWidth="1"/>
    <col min="5382" max="5382" width="68.6640625" customWidth="1"/>
    <col min="5383" max="5383" width="35.33203125" customWidth="1"/>
    <col min="5384" max="5384" width="34.33203125" customWidth="1"/>
    <col min="5385" max="5385" width="37.44140625" customWidth="1"/>
    <col min="5386" max="5386" width="37.109375" customWidth="1"/>
    <col min="5387" max="5387" width="28.44140625" customWidth="1"/>
    <col min="5388" max="5388" width="23" customWidth="1"/>
    <col min="5389" max="5389" width="16.33203125" customWidth="1"/>
    <col min="5390" max="5391" width="15.5546875" customWidth="1"/>
    <col min="5392" max="5392" width="17.5546875" customWidth="1"/>
    <col min="5393" max="5393" width="16.88671875" customWidth="1"/>
    <col min="5394" max="5394" width="17.88671875" customWidth="1"/>
    <col min="5395" max="5395" width="15" customWidth="1"/>
    <col min="5396" max="5396" width="13.88671875" bestFit="1" customWidth="1"/>
    <col min="5397" max="5397" width="16.33203125" customWidth="1"/>
    <col min="5398" max="5398" width="13.88671875" bestFit="1" customWidth="1"/>
    <col min="5399" max="5399" width="14.33203125" bestFit="1" customWidth="1"/>
    <col min="5400" max="5400" width="13.88671875" bestFit="1" customWidth="1"/>
    <col min="5401" max="5401" width="17.33203125" customWidth="1"/>
    <col min="5402" max="5402" width="14.33203125" bestFit="1" customWidth="1"/>
    <col min="5403" max="5403" width="13.88671875" bestFit="1" customWidth="1"/>
    <col min="5404" max="5405" width="14.33203125" bestFit="1" customWidth="1"/>
    <col min="5406" max="5408" width="13.88671875" bestFit="1" customWidth="1"/>
    <col min="5409" max="5409" width="14.33203125" bestFit="1" customWidth="1"/>
    <col min="5410" max="5410" width="13.88671875" bestFit="1" customWidth="1"/>
    <col min="5411" max="5411" width="16.109375" customWidth="1"/>
    <col min="5412" max="5412" width="17.6640625" customWidth="1"/>
    <col min="5634" max="5634" width="2.109375" customWidth="1"/>
    <col min="5635" max="5635" width="24.6640625" customWidth="1"/>
    <col min="5636" max="5636" width="34.5546875" customWidth="1"/>
    <col min="5637" max="5637" width="33" customWidth="1"/>
    <col min="5638" max="5638" width="68.6640625" customWidth="1"/>
    <col min="5639" max="5639" width="35.33203125" customWidth="1"/>
    <col min="5640" max="5640" width="34.33203125" customWidth="1"/>
    <col min="5641" max="5641" width="37.44140625" customWidth="1"/>
    <col min="5642" max="5642" width="37.109375" customWidth="1"/>
    <col min="5643" max="5643" width="28.44140625" customWidth="1"/>
    <col min="5644" max="5644" width="23" customWidth="1"/>
    <col min="5645" max="5645" width="16.33203125" customWidth="1"/>
    <col min="5646" max="5647" width="15.5546875" customWidth="1"/>
    <col min="5648" max="5648" width="17.5546875" customWidth="1"/>
    <col min="5649" max="5649" width="16.88671875" customWidth="1"/>
    <col min="5650" max="5650" width="17.88671875" customWidth="1"/>
    <col min="5651" max="5651" width="15" customWidth="1"/>
    <col min="5652" max="5652" width="13.88671875" bestFit="1" customWidth="1"/>
    <col min="5653" max="5653" width="16.33203125" customWidth="1"/>
    <col min="5654" max="5654" width="13.88671875" bestFit="1" customWidth="1"/>
    <col min="5655" max="5655" width="14.33203125" bestFit="1" customWidth="1"/>
    <col min="5656" max="5656" width="13.88671875" bestFit="1" customWidth="1"/>
    <col min="5657" max="5657" width="17.33203125" customWidth="1"/>
    <col min="5658" max="5658" width="14.33203125" bestFit="1" customWidth="1"/>
    <col min="5659" max="5659" width="13.88671875" bestFit="1" customWidth="1"/>
    <col min="5660" max="5661" width="14.33203125" bestFit="1" customWidth="1"/>
    <col min="5662" max="5664" width="13.88671875" bestFit="1" customWidth="1"/>
    <col min="5665" max="5665" width="14.33203125" bestFit="1" customWidth="1"/>
    <col min="5666" max="5666" width="13.88671875" bestFit="1" customWidth="1"/>
    <col min="5667" max="5667" width="16.109375" customWidth="1"/>
    <col min="5668" max="5668" width="17.6640625" customWidth="1"/>
    <col min="5890" max="5890" width="2.109375" customWidth="1"/>
    <col min="5891" max="5891" width="24.6640625" customWidth="1"/>
    <col min="5892" max="5892" width="34.5546875" customWidth="1"/>
    <col min="5893" max="5893" width="33" customWidth="1"/>
    <col min="5894" max="5894" width="68.6640625" customWidth="1"/>
    <col min="5895" max="5895" width="35.33203125" customWidth="1"/>
    <col min="5896" max="5896" width="34.33203125" customWidth="1"/>
    <col min="5897" max="5897" width="37.44140625" customWidth="1"/>
    <col min="5898" max="5898" width="37.109375" customWidth="1"/>
    <col min="5899" max="5899" width="28.44140625" customWidth="1"/>
    <col min="5900" max="5900" width="23" customWidth="1"/>
    <col min="5901" max="5901" width="16.33203125" customWidth="1"/>
    <col min="5902" max="5903" width="15.5546875" customWidth="1"/>
    <col min="5904" max="5904" width="17.5546875" customWidth="1"/>
    <col min="5905" max="5905" width="16.88671875" customWidth="1"/>
    <col min="5906" max="5906" width="17.88671875" customWidth="1"/>
    <col min="5907" max="5907" width="15" customWidth="1"/>
    <col min="5908" max="5908" width="13.88671875" bestFit="1" customWidth="1"/>
    <col min="5909" max="5909" width="16.33203125" customWidth="1"/>
    <col min="5910" max="5910" width="13.88671875" bestFit="1" customWidth="1"/>
    <col min="5911" max="5911" width="14.33203125" bestFit="1" customWidth="1"/>
    <col min="5912" max="5912" width="13.88671875" bestFit="1" customWidth="1"/>
    <col min="5913" max="5913" width="17.33203125" customWidth="1"/>
    <col min="5914" max="5914" width="14.33203125" bestFit="1" customWidth="1"/>
    <col min="5915" max="5915" width="13.88671875" bestFit="1" customWidth="1"/>
    <col min="5916" max="5917" width="14.33203125" bestFit="1" customWidth="1"/>
    <col min="5918" max="5920" width="13.88671875" bestFit="1" customWidth="1"/>
    <col min="5921" max="5921" width="14.33203125" bestFit="1" customWidth="1"/>
    <col min="5922" max="5922" width="13.88671875" bestFit="1" customWidth="1"/>
    <col min="5923" max="5923" width="16.109375" customWidth="1"/>
    <col min="5924" max="5924" width="17.6640625" customWidth="1"/>
    <col min="6146" max="6146" width="2.109375" customWidth="1"/>
    <col min="6147" max="6147" width="24.6640625" customWidth="1"/>
    <col min="6148" max="6148" width="34.5546875" customWidth="1"/>
    <col min="6149" max="6149" width="33" customWidth="1"/>
    <col min="6150" max="6150" width="68.6640625" customWidth="1"/>
    <col min="6151" max="6151" width="35.33203125" customWidth="1"/>
    <col min="6152" max="6152" width="34.33203125" customWidth="1"/>
    <col min="6153" max="6153" width="37.44140625" customWidth="1"/>
    <col min="6154" max="6154" width="37.109375" customWidth="1"/>
    <col min="6155" max="6155" width="28.44140625" customWidth="1"/>
    <col min="6156" max="6156" width="23" customWidth="1"/>
    <col min="6157" max="6157" width="16.33203125" customWidth="1"/>
    <col min="6158" max="6159" width="15.5546875" customWidth="1"/>
    <col min="6160" max="6160" width="17.5546875" customWidth="1"/>
    <col min="6161" max="6161" width="16.88671875" customWidth="1"/>
    <col min="6162" max="6162" width="17.88671875" customWidth="1"/>
    <col min="6163" max="6163" width="15" customWidth="1"/>
    <col min="6164" max="6164" width="13.88671875" bestFit="1" customWidth="1"/>
    <col min="6165" max="6165" width="16.33203125" customWidth="1"/>
    <col min="6166" max="6166" width="13.88671875" bestFit="1" customWidth="1"/>
    <col min="6167" max="6167" width="14.33203125" bestFit="1" customWidth="1"/>
    <col min="6168" max="6168" width="13.88671875" bestFit="1" customWidth="1"/>
    <col min="6169" max="6169" width="17.33203125" customWidth="1"/>
    <col min="6170" max="6170" width="14.33203125" bestFit="1" customWidth="1"/>
    <col min="6171" max="6171" width="13.88671875" bestFit="1" customWidth="1"/>
    <col min="6172" max="6173" width="14.33203125" bestFit="1" customWidth="1"/>
    <col min="6174" max="6176" width="13.88671875" bestFit="1" customWidth="1"/>
    <col min="6177" max="6177" width="14.33203125" bestFit="1" customWidth="1"/>
    <col min="6178" max="6178" width="13.88671875" bestFit="1" customWidth="1"/>
    <col min="6179" max="6179" width="16.109375" customWidth="1"/>
    <col min="6180" max="6180" width="17.6640625" customWidth="1"/>
    <col min="6402" max="6402" width="2.109375" customWidth="1"/>
    <col min="6403" max="6403" width="24.6640625" customWidth="1"/>
    <col min="6404" max="6404" width="34.5546875" customWidth="1"/>
    <col min="6405" max="6405" width="33" customWidth="1"/>
    <col min="6406" max="6406" width="68.6640625" customWidth="1"/>
    <col min="6407" max="6407" width="35.33203125" customWidth="1"/>
    <col min="6408" max="6408" width="34.33203125" customWidth="1"/>
    <col min="6409" max="6409" width="37.44140625" customWidth="1"/>
    <col min="6410" max="6410" width="37.109375" customWidth="1"/>
    <col min="6411" max="6411" width="28.44140625" customWidth="1"/>
    <col min="6412" max="6412" width="23" customWidth="1"/>
    <col min="6413" max="6413" width="16.33203125" customWidth="1"/>
    <col min="6414" max="6415" width="15.5546875" customWidth="1"/>
    <col min="6416" max="6416" width="17.5546875" customWidth="1"/>
    <col min="6417" max="6417" width="16.88671875" customWidth="1"/>
    <col min="6418" max="6418" width="17.88671875" customWidth="1"/>
    <col min="6419" max="6419" width="15" customWidth="1"/>
    <col min="6420" max="6420" width="13.88671875" bestFit="1" customWidth="1"/>
    <col min="6421" max="6421" width="16.33203125" customWidth="1"/>
    <col min="6422" max="6422" width="13.88671875" bestFit="1" customWidth="1"/>
    <col min="6423" max="6423" width="14.33203125" bestFit="1" customWidth="1"/>
    <col min="6424" max="6424" width="13.88671875" bestFit="1" customWidth="1"/>
    <col min="6425" max="6425" width="17.33203125" customWidth="1"/>
    <col min="6426" max="6426" width="14.33203125" bestFit="1" customWidth="1"/>
    <col min="6427" max="6427" width="13.88671875" bestFit="1" customWidth="1"/>
    <col min="6428" max="6429" width="14.33203125" bestFit="1" customWidth="1"/>
    <col min="6430" max="6432" width="13.88671875" bestFit="1" customWidth="1"/>
    <col min="6433" max="6433" width="14.33203125" bestFit="1" customWidth="1"/>
    <col min="6434" max="6434" width="13.88671875" bestFit="1" customWidth="1"/>
    <col min="6435" max="6435" width="16.109375" customWidth="1"/>
    <col min="6436" max="6436" width="17.6640625" customWidth="1"/>
    <col min="6658" max="6658" width="2.109375" customWidth="1"/>
    <col min="6659" max="6659" width="24.6640625" customWidth="1"/>
    <col min="6660" max="6660" width="34.5546875" customWidth="1"/>
    <col min="6661" max="6661" width="33" customWidth="1"/>
    <col min="6662" max="6662" width="68.6640625" customWidth="1"/>
    <col min="6663" max="6663" width="35.33203125" customWidth="1"/>
    <col min="6664" max="6664" width="34.33203125" customWidth="1"/>
    <col min="6665" max="6665" width="37.44140625" customWidth="1"/>
    <col min="6666" max="6666" width="37.109375" customWidth="1"/>
    <col min="6667" max="6667" width="28.44140625" customWidth="1"/>
    <col min="6668" max="6668" width="23" customWidth="1"/>
    <col min="6669" max="6669" width="16.33203125" customWidth="1"/>
    <col min="6670" max="6671" width="15.5546875" customWidth="1"/>
    <col min="6672" max="6672" width="17.5546875" customWidth="1"/>
    <col min="6673" max="6673" width="16.88671875" customWidth="1"/>
    <col min="6674" max="6674" width="17.88671875" customWidth="1"/>
    <col min="6675" max="6675" width="15" customWidth="1"/>
    <col min="6676" max="6676" width="13.88671875" bestFit="1" customWidth="1"/>
    <col min="6677" max="6677" width="16.33203125" customWidth="1"/>
    <col min="6678" max="6678" width="13.88671875" bestFit="1" customWidth="1"/>
    <col min="6679" max="6679" width="14.33203125" bestFit="1" customWidth="1"/>
    <col min="6680" max="6680" width="13.88671875" bestFit="1" customWidth="1"/>
    <col min="6681" max="6681" width="17.33203125" customWidth="1"/>
    <col min="6682" max="6682" width="14.33203125" bestFit="1" customWidth="1"/>
    <col min="6683" max="6683" width="13.88671875" bestFit="1" customWidth="1"/>
    <col min="6684" max="6685" width="14.33203125" bestFit="1" customWidth="1"/>
    <col min="6686" max="6688" width="13.88671875" bestFit="1" customWidth="1"/>
    <col min="6689" max="6689" width="14.33203125" bestFit="1" customWidth="1"/>
    <col min="6690" max="6690" width="13.88671875" bestFit="1" customWidth="1"/>
    <col min="6691" max="6691" width="16.109375" customWidth="1"/>
    <col min="6692" max="6692" width="17.6640625" customWidth="1"/>
    <col min="6914" max="6914" width="2.109375" customWidth="1"/>
    <col min="6915" max="6915" width="24.6640625" customWidth="1"/>
    <col min="6916" max="6916" width="34.5546875" customWidth="1"/>
    <col min="6917" max="6917" width="33" customWidth="1"/>
    <col min="6918" max="6918" width="68.6640625" customWidth="1"/>
    <col min="6919" max="6919" width="35.33203125" customWidth="1"/>
    <col min="6920" max="6920" width="34.33203125" customWidth="1"/>
    <col min="6921" max="6921" width="37.44140625" customWidth="1"/>
    <col min="6922" max="6922" width="37.109375" customWidth="1"/>
    <col min="6923" max="6923" width="28.44140625" customWidth="1"/>
    <col min="6924" max="6924" width="23" customWidth="1"/>
    <col min="6925" max="6925" width="16.33203125" customWidth="1"/>
    <col min="6926" max="6927" width="15.5546875" customWidth="1"/>
    <col min="6928" max="6928" width="17.5546875" customWidth="1"/>
    <col min="6929" max="6929" width="16.88671875" customWidth="1"/>
    <col min="6930" max="6930" width="17.88671875" customWidth="1"/>
    <col min="6931" max="6931" width="15" customWidth="1"/>
    <col min="6932" max="6932" width="13.88671875" bestFit="1" customWidth="1"/>
    <col min="6933" max="6933" width="16.33203125" customWidth="1"/>
    <col min="6934" max="6934" width="13.88671875" bestFit="1" customWidth="1"/>
    <col min="6935" max="6935" width="14.33203125" bestFit="1" customWidth="1"/>
    <col min="6936" max="6936" width="13.88671875" bestFit="1" customWidth="1"/>
    <col min="6937" max="6937" width="17.33203125" customWidth="1"/>
    <col min="6938" max="6938" width="14.33203125" bestFit="1" customWidth="1"/>
    <col min="6939" max="6939" width="13.88671875" bestFit="1" customWidth="1"/>
    <col min="6940" max="6941" width="14.33203125" bestFit="1" customWidth="1"/>
    <col min="6942" max="6944" width="13.88671875" bestFit="1" customWidth="1"/>
    <col min="6945" max="6945" width="14.33203125" bestFit="1" customWidth="1"/>
    <col min="6946" max="6946" width="13.88671875" bestFit="1" customWidth="1"/>
    <col min="6947" max="6947" width="16.109375" customWidth="1"/>
    <col min="6948" max="6948" width="17.6640625" customWidth="1"/>
    <col min="7170" max="7170" width="2.109375" customWidth="1"/>
    <col min="7171" max="7171" width="24.6640625" customWidth="1"/>
    <col min="7172" max="7172" width="34.5546875" customWidth="1"/>
    <col min="7173" max="7173" width="33" customWidth="1"/>
    <col min="7174" max="7174" width="68.6640625" customWidth="1"/>
    <col min="7175" max="7175" width="35.33203125" customWidth="1"/>
    <col min="7176" max="7176" width="34.33203125" customWidth="1"/>
    <col min="7177" max="7177" width="37.44140625" customWidth="1"/>
    <col min="7178" max="7178" width="37.109375" customWidth="1"/>
    <col min="7179" max="7179" width="28.44140625" customWidth="1"/>
    <col min="7180" max="7180" width="23" customWidth="1"/>
    <col min="7181" max="7181" width="16.33203125" customWidth="1"/>
    <col min="7182" max="7183" width="15.5546875" customWidth="1"/>
    <col min="7184" max="7184" width="17.5546875" customWidth="1"/>
    <col min="7185" max="7185" width="16.88671875" customWidth="1"/>
    <col min="7186" max="7186" width="17.88671875" customWidth="1"/>
    <col min="7187" max="7187" width="15" customWidth="1"/>
    <col min="7188" max="7188" width="13.88671875" bestFit="1" customWidth="1"/>
    <col min="7189" max="7189" width="16.33203125" customWidth="1"/>
    <col min="7190" max="7190" width="13.88671875" bestFit="1" customWidth="1"/>
    <col min="7191" max="7191" width="14.33203125" bestFit="1" customWidth="1"/>
    <col min="7192" max="7192" width="13.88671875" bestFit="1" customWidth="1"/>
    <col min="7193" max="7193" width="17.33203125" customWidth="1"/>
    <col min="7194" max="7194" width="14.33203125" bestFit="1" customWidth="1"/>
    <col min="7195" max="7195" width="13.88671875" bestFit="1" customWidth="1"/>
    <col min="7196" max="7197" width="14.33203125" bestFit="1" customWidth="1"/>
    <col min="7198" max="7200" width="13.88671875" bestFit="1" customWidth="1"/>
    <col min="7201" max="7201" width="14.33203125" bestFit="1" customWidth="1"/>
    <col min="7202" max="7202" width="13.88671875" bestFit="1" customWidth="1"/>
    <col min="7203" max="7203" width="16.109375" customWidth="1"/>
    <col min="7204" max="7204" width="17.6640625" customWidth="1"/>
    <col min="7426" max="7426" width="2.109375" customWidth="1"/>
    <col min="7427" max="7427" width="24.6640625" customWidth="1"/>
    <col min="7428" max="7428" width="34.5546875" customWidth="1"/>
    <col min="7429" max="7429" width="33" customWidth="1"/>
    <col min="7430" max="7430" width="68.6640625" customWidth="1"/>
    <col min="7431" max="7431" width="35.33203125" customWidth="1"/>
    <col min="7432" max="7432" width="34.33203125" customWidth="1"/>
    <col min="7433" max="7433" width="37.44140625" customWidth="1"/>
    <col min="7434" max="7434" width="37.109375" customWidth="1"/>
    <col min="7435" max="7435" width="28.44140625" customWidth="1"/>
    <col min="7436" max="7436" width="23" customWidth="1"/>
    <col min="7437" max="7437" width="16.33203125" customWidth="1"/>
    <col min="7438" max="7439" width="15.5546875" customWidth="1"/>
    <col min="7440" max="7440" width="17.5546875" customWidth="1"/>
    <col min="7441" max="7441" width="16.88671875" customWidth="1"/>
    <col min="7442" max="7442" width="17.88671875" customWidth="1"/>
    <col min="7443" max="7443" width="15" customWidth="1"/>
    <col min="7444" max="7444" width="13.88671875" bestFit="1" customWidth="1"/>
    <col min="7445" max="7445" width="16.33203125" customWidth="1"/>
    <col min="7446" max="7446" width="13.88671875" bestFit="1" customWidth="1"/>
    <col min="7447" max="7447" width="14.33203125" bestFit="1" customWidth="1"/>
    <col min="7448" max="7448" width="13.88671875" bestFit="1" customWidth="1"/>
    <col min="7449" max="7449" width="17.33203125" customWidth="1"/>
    <col min="7450" max="7450" width="14.33203125" bestFit="1" customWidth="1"/>
    <col min="7451" max="7451" width="13.88671875" bestFit="1" customWidth="1"/>
    <col min="7452" max="7453" width="14.33203125" bestFit="1" customWidth="1"/>
    <col min="7454" max="7456" width="13.88671875" bestFit="1" customWidth="1"/>
    <col min="7457" max="7457" width="14.33203125" bestFit="1" customWidth="1"/>
    <col min="7458" max="7458" width="13.88671875" bestFit="1" customWidth="1"/>
    <col min="7459" max="7459" width="16.109375" customWidth="1"/>
    <col min="7460" max="7460" width="17.6640625" customWidth="1"/>
    <col min="7682" max="7682" width="2.109375" customWidth="1"/>
    <col min="7683" max="7683" width="24.6640625" customWidth="1"/>
    <col min="7684" max="7684" width="34.5546875" customWidth="1"/>
    <col min="7685" max="7685" width="33" customWidth="1"/>
    <col min="7686" max="7686" width="68.6640625" customWidth="1"/>
    <col min="7687" max="7687" width="35.33203125" customWidth="1"/>
    <col min="7688" max="7688" width="34.33203125" customWidth="1"/>
    <col min="7689" max="7689" width="37.44140625" customWidth="1"/>
    <col min="7690" max="7690" width="37.109375" customWidth="1"/>
    <col min="7691" max="7691" width="28.44140625" customWidth="1"/>
    <col min="7692" max="7692" width="23" customWidth="1"/>
    <col min="7693" max="7693" width="16.33203125" customWidth="1"/>
    <col min="7694" max="7695" width="15.5546875" customWidth="1"/>
    <col min="7696" max="7696" width="17.5546875" customWidth="1"/>
    <col min="7697" max="7697" width="16.88671875" customWidth="1"/>
    <col min="7698" max="7698" width="17.88671875" customWidth="1"/>
    <col min="7699" max="7699" width="15" customWidth="1"/>
    <col min="7700" max="7700" width="13.88671875" bestFit="1" customWidth="1"/>
    <col min="7701" max="7701" width="16.33203125" customWidth="1"/>
    <col min="7702" max="7702" width="13.88671875" bestFit="1" customWidth="1"/>
    <col min="7703" max="7703" width="14.33203125" bestFit="1" customWidth="1"/>
    <col min="7704" max="7704" width="13.88671875" bestFit="1" customWidth="1"/>
    <col min="7705" max="7705" width="17.33203125" customWidth="1"/>
    <col min="7706" max="7706" width="14.33203125" bestFit="1" customWidth="1"/>
    <col min="7707" max="7707" width="13.88671875" bestFit="1" customWidth="1"/>
    <col min="7708" max="7709" width="14.33203125" bestFit="1" customWidth="1"/>
    <col min="7710" max="7712" width="13.88671875" bestFit="1" customWidth="1"/>
    <col min="7713" max="7713" width="14.33203125" bestFit="1" customWidth="1"/>
    <col min="7714" max="7714" width="13.88671875" bestFit="1" customWidth="1"/>
    <col min="7715" max="7715" width="16.109375" customWidth="1"/>
    <col min="7716" max="7716" width="17.6640625" customWidth="1"/>
    <col min="7938" max="7938" width="2.109375" customWidth="1"/>
    <col min="7939" max="7939" width="24.6640625" customWidth="1"/>
    <col min="7940" max="7940" width="34.5546875" customWidth="1"/>
    <col min="7941" max="7941" width="33" customWidth="1"/>
    <col min="7942" max="7942" width="68.6640625" customWidth="1"/>
    <col min="7943" max="7943" width="35.33203125" customWidth="1"/>
    <col min="7944" max="7944" width="34.33203125" customWidth="1"/>
    <col min="7945" max="7945" width="37.44140625" customWidth="1"/>
    <col min="7946" max="7946" width="37.109375" customWidth="1"/>
    <col min="7947" max="7947" width="28.44140625" customWidth="1"/>
    <col min="7948" max="7948" width="23" customWidth="1"/>
    <col min="7949" max="7949" width="16.33203125" customWidth="1"/>
    <col min="7950" max="7951" width="15.5546875" customWidth="1"/>
    <col min="7952" max="7952" width="17.5546875" customWidth="1"/>
    <col min="7953" max="7953" width="16.88671875" customWidth="1"/>
    <col min="7954" max="7954" width="17.88671875" customWidth="1"/>
    <col min="7955" max="7955" width="15" customWidth="1"/>
    <col min="7956" max="7956" width="13.88671875" bestFit="1" customWidth="1"/>
    <col min="7957" max="7957" width="16.33203125" customWidth="1"/>
    <col min="7958" max="7958" width="13.88671875" bestFit="1" customWidth="1"/>
    <col min="7959" max="7959" width="14.33203125" bestFit="1" customWidth="1"/>
    <col min="7960" max="7960" width="13.88671875" bestFit="1" customWidth="1"/>
    <col min="7961" max="7961" width="17.33203125" customWidth="1"/>
    <col min="7962" max="7962" width="14.33203125" bestFit="1" customWidth="1"/>
    <col min="7963" max="7963" width="13.88671875" bestFit="1" customWidth="1"/>
    <col min="7964" max="7965" width="14.33203125" bestFit="1" customWidth="1"/>
    <col min="7966" max="7968" width="13.88671875" bestFit="1" customWidth="1"/>
    <col min="7969" max="7969" width="14.33203125" bestFit="1" customWidth="1"/>
    <col min="7970" max="7970" width="13.88671875" bestFit="1" customWidth="1"/>
    <col min="7971" max="7971" width="16.109375" customWidth="1"/>
    <col min="7972" max="7972" width="17.6640625" customWidth="1"/>
    <col min="8194" max="8194" width="2.109375" customWidth="1"/>
    <col min="8195" max="8195" width="24.6640625" customWidth="1"/>
    <col min="8196" max="8196" width="34.5546875" customWidth="1"/>
    <col min="8197" max="8197" width="33" customWidth="1"/>
    <col min="8198" max="8198" width="68.6640625" customWidth="1"/>
    <col min="8199" max="8199" width="35.33203125" customWidth="1"/>
    <col min="8200" max="8200" width="34.33203125" customWidth="1"/>
    <col min="8201" max="8201" width="37.44140625" customWidth="1"/>
    <col min="8202" max="8202" width="37.109375" customWidth="1"/>
    <col min="8203" max="8203" width="28.44140625" customWidth="1"/>
    <col min="8204" max="8204" width="23" customWidth="1"/>
    <col min="8205" max="8205" width="16.33203125" customWidth="1"/>
    <col min="8206" max="8207" width="15.5546875" customWidth="1"/>
    <col min="8208" max="8208" width="17.5546875" customWidth="1"/>
    <col min="8209" max="8209" width="16.88671875" customWidth="1"/>
    <col min="8210" max="8210" width="17.88671875" customWidth="1"/>
    <col min="8211" max="8211" width="15" customWidth="1"/>
    <col min="8212" max="8212" width="13.88671875" bestFit="1" customWidth="1"/>
    <col min="8213" max="8213" width="16.33203125" customWidth="1"/>
    <col min="8214" max="8214" width="13.88671875" bestFit="1" customWidth="1"/>
    <col min="8215" max="8215" width="14.33203125" bestFit="1" customWidth="1"/>
    <col min="8216" max="8216" width="13.88671875" bestFit="1" customWidth="1"/>
    <col min="8217" max="8217" width="17.33203125" customWidth="1"/>
    <col min="8218" max="8218" width="14.33203125" bestFit="1" customWidth="1"/>
    <col min="8219" max="8219" width="13.88671875" bestFit="1" customWidth="1"/>
    <col min="8220" max="8221" width="14.33203125" bestFit="1" customWidth="1"/>
    <col min="8222" max="8224" width="13.88671875" bestFit="1" customWidth="1"/>
    <col min="8225" max="8225" width="14.33203125" bestFit="1" customWidth="1"/>
    <col min="8226" max="8226" width="13.88671875" bestFit="1" customWidth="1"/>
    <col min="8227" max="8227" width="16.109375" customWidth="1"/>
    <col min="8228" max="8228" width="17.6640625" customWidth="1"/>
    <col min="8450" max="8450" width="2.109375" customWidth="1"/>
    <col min="8451" max="8451" width="24.6640625" customWidth="1"/>
    <col min="8452" max="8452" width="34.5546875" customWidth="1"/>
    <col min="8453" max="8453" width="33" customWidth="1"/>
    <col min="8454" max="8454" width="68.6640625" customWidth="1"/>
    <col min="8455" max="8455" width="35.33203125" customWidth="1"/>
    <col min="8456" max="8456" width="34.33203125" customWidth="1"/>
    <col min="8457" max="8457" width="37.44140625" customWidth="1"/>
    <col min="8458" max="8458" width="37.109375" customWidth="1"/>
    <col min="8459" max="8459" width="28.44140625" customWidth="1"/>
    <col min="8460" max="8460" width="23" customWidth="1"/>
    <col min="8461" max="8461" width="16.33203125" customWidth="1"/>
    <col min="8462" max="8463" width="15.5546875" customWidth="1"/>
    <col min="8464" max="8464" width="17.5546875" customWidth="1"/>
    <col min="8465" max="8465" width="16.88671875" customWidth="1"/>
    <col min="8466" max="8466" width="17.88671875" customWidth="1"/>
    <col min="8467" max="8467" width="15" customWidth="1"/>
    <col min="8468" max="8468" width="13.88671875" bestFit="1" customWidth="1"/>
    <col min="8469" max="8469" width="16.33203125" customWidth="1"/>
    <col min="8470" max="8470" width="13.88671875" bestFit="1" customWidth="1"/>
    <col min="8471" max="8471" width="14.33203125" bestFit="1" customWidth="1"/>
    <col min="8472" max="8472" width="13.88671875" bestFit="1" customWidth="1"/>
    <col min="8473" max="8473" width="17.33203125" customWidth="1"/>
    <col min="8474" max="8474" width="14.33203125" bestFit="1" customWidth="1"/>
    <col min="8475" max="8475" width="13.88671875" bestFit="1" customWidth="1"/>
    <col min="8476" max="8477" width="14.33203125" bestFit="1" customWidth="1"/>
    <col min="8478" max="8480" width="13.88671875" bestFit="1" customWidth="1"/>
    <col min="8481" max="8481" width="14.33203125" bestFit="1" customWidth="1"/>
    <col min="8482" max="8482" width="13.88671875" bestFit="1" customWidth="1"/>
    <col min="8483" max="8483" width="16.109375" customWidth="1"/>
    <col min="8484" max="8484" width="17.6640625" customWidth="1"/>
    <col min="8706" max="8706" width="2.109375" customWidth="1"/>
    <col min="8707" max="8707" width="24.6640625" customWidth="1"/>
    <col min="8708" max="8708" width="34.5546875" customWidth="1"/>
    <col min="8709" max="8709" width="33" customWidth="1"/>
    <col min="8710" max="8710" width="68.6640625" customWidth="1"/>
    <col min="8711" max="8711" width="35.33203125" customWidth="1"/>
    <col min="8712" max="8712" width="34.33203125" customWidth="1"/>
    <col min="8713" max="8713" width="37.44140625" customWidth="1"/>
    <col min="8714" max="8714" width="37.109375" customWidth="1"/>
    <col min="8715" max="8715" width="28.44140625" customWidth="1"/>
    <col min="8716" max="8716" width="23" customWidth="1"/>
    <col min="8717" max="8717" width="16.33203125" customWidth="1"/>
    <col min="8718" max="8719" width="15.5546875" customWidth="1"/>
    <col min="8720" max="8720" width="17.5546875" customWidth="1"/>
    <col min="8721" max="8721" width="16.88671875" customWidth="1"/>
    <col min="8722" max="8722" width="17.88671875" customWidth="1"/>
    <col min="8723" max="8723" width="15" customWidth="1"/>
    <col min="8724" max="8724" width="13.88671875" bestFit="1" customWidth="1"/>
    <col min="8725" max="8725" width="16.33203125" customWidth="1"/>
    <col min="8726" max="8726" width="13.88671875" bestFit="1" customWidth="1"/>
    <col min="8727" max="8727" width="14.33203125" bestFit="1" customWidth="1"/>
    <col min="8728" max="8728" width="13.88671875" bestFit="1" customWidth="1"/>
    <col min="8729" max="8729" width="17.33203125" customWidth="1"/>
    <col min="8730" max="8730" width="14.33203125" bestFit="1" customWidth="1"/>
    <col min="8731" max="8731" width="13.88671875" bestFit="1" customWidth="1"/>
    <col min="8732" max="8733" width="14.33203125" bestFit="1" customWidth="1"/>
    <col min="8734" max="8736" width="13.88671875" bestFit="1" customWidth="1"/>
    <col min="8737" max="8737" width="14.33203125" bestFit="1" customWidth="1"/>
    <col min="8738" max="8738" width="13.88671875" bestFit="1" customWidth="1"/>
    <col min="8739" max="8739" width="16.109375" customWidth="1"/>
    <col min="8740" max="8740" width="17.6640625" customWidth="1"/>
    <col min="8962" max="8962" width="2.109375" customWidth="1"/>
    <col min="8963" max="8963" width="24.6640625" customWidth="1"/>
    <col min="8964" max="8964" width="34.5546875" customWidth="1"/>
    <col min="8965" max="8965" width="33" customWidth="1"/>
    <col min="8966" max="8966" width="68.6640625" customWidth="1"/>
    <col min="8967" max="8967" width="35.33203125" customWidth="1"/>
    <col min="8968" max="8968" width="34.33203125" customWidth="1"/>
    <col min="8969" max="8969" width="37.44140625" customWidth="1"/>
    <col min="8970" max="8970" width="37.109375" customWidth="1"/>
    <col min="8971" max="8971" width="28.44140625" customWidth="1"/>
    <col min="8972" max="8972" width="23" customWidth="1"/>
    <col min="8973" max="8973" width="16.33203125" customWidth="1"/>
    <col min="8974" max="8975" width="15.5546875" customWidth="1"/>
    <col min="8976" max="8976" width="17.5546875" customWidth="1"/>
    <col min="8977" max="8977" width="16.88671875" customWidth="1"/>
    <col min="8978" max="8978" width="17.88671875" customWidth="1"/>
    <col min="8979" max="8979" width="15" customWidth="1"/>
    <col min="8980" max="8980" width="13.88671875" bestFit="1" customWidth="1"/>
    <col min="8981" max="8981" width="16.33203125" customWidth="1"/>
    <col min="8982" max="8982" width="13.88671875" bestFit="1" customWidth="1"/>
    <col min="8983" max="8983" width="14.33203125" bestFit="1" customWidth="1"/>
    <col min="8984" max="8984" width="13.88671875" bestFit="1" customWidth="1"/>
    <col min="8985" max="8985" width="17.33203125" customWidth="1"/>
    <col min="8986" max="8986" width="14.33203125" bestFit="1" customWidth="1"/>
    <col min="8987" max="8987" width="13.88671875" bestFit="1" customWidth="1"/>
    <col min="8988" max="8989" width="14.33203125" bestFit="1" customWidth="1"/>
    <col min="8990" max="8992" width="13.88671875" bestFit="1" customWidth="1"/>
    <col min="8993" max="8993" width="14.33203125" bestFit="1" customWidth="1"/>
    <col min="8994" max="8994" width="13.88671875" bestFit="1" customWidth="1"/>
    <col min="8995" max="8995" width="16.109375" customWidth="1"/>
    <col min="8996" max="8996" width="17.6640625" customWidth="1"/>
    <col min="9218" max="9218" width="2.109375" customWidth="1"/>
    <col min="9219" max="9219" width="24.6640625" customWidth="1"/>
    <col min="9220" max="9220" width="34.5546875" customWidth="1"/>
    <col min="9221" max="9221" width="33" customWidth="1"/>
    <col min="9222" max="9222" width="68.6640625" customWidth="1"/>
    <col min="9223" max="9223" width="35.33203125" customWidth="1"/>
    <col min="9224" max="9224" width="34.33203125" customWidth="1"/>
    <col min="9225" max="9225" width="37.44140625" customWidth="1"/>
    <col min="9226" max="9226" width="37.109375" customWidth="1"/>
    <col min="9227" max="9227" width="28.44140625" customWidth="1"/>
    <col min="9228" max="9228" width="23" customWidth="1"/>
    <col min="9229" max="9229" width="16.33203125" customWidth="1"/>
    <col min="9230" max="9231" width="15.5546875" customWidth="1"/>
    <col min="9232" max="9232" width="17.5546875" customWidth="1"/>
    <col min="9233" max="9233" width="16.88671875" customWidth="1"/>
    <col min="9234" max="9234" width="17.88671875" customWidth="1"/>
    <col min="9235" max="9235" width="15" customWidth="1"/>
    <col min="9236" max="9236" width="13.88671875" bestFit="1" customWidth="1"/>
    <col min="9237" max="9237" width="16.33203125" customWidth="1"/>
    <col min="9238" max="9238" width="13.88671875" bestFit="1" customWidth="1"/>
    <col min="9239" max="9239" width="14.33203125" bestFit="1" customWidth="1"/>
    <col min="9240" max="9240" width="13.88671875" bestFit="1" customWidth="1"/>
    <col min="9241" max="9241" width="17.33203125" customWidth="1"/>
    <col min="9242" max="9242" width="14.33203125" bestFit="1" customWidth="1"/>
    <col min="9243" max="9243" width="13.88671875" bestFit="1" customWidth="1"/>
    <col min="9244" max="9245" width="14.33203125" bestFit="1" customWidth="1"/>
    <col min="9246" max="9248" width="13.88671875" bestFit="1" customWidth="1"/>
    <col min="9249" max="9249" width="14.33203125" bestFit="1" customWidth="1"/>
    <col min="9250" max="9250" width="13.88671875" bestFit="1" customWidth="1"/>
    <col min="9251" max="9251" width="16.109375" customWidth="1"/>
    <col min="9252" max="9252" width="17.6640625" customWidth="1"/>
    <col min="9474" max="9474" width="2.109375" customWidth="1"/>
    <col min="9475" max="9475" width="24.6640625" customWidth="1"/>
    <col min="9476" max="9476" width="34.5546875" customWidth="1"/>
    <col min="9477" max="9477" width="33" customWidth="1"/>
    <col min="9478" max="9478" width="68.6640625" customWidth="1"/>
    <col min="9479" max="9479" width="35.33203125" customWidth="1"/>
    <col min="9480" max="9480" width="34.33203125" customWidth="1"/>
    <col min="9481" max="9481" width="37.44140625" customWidth="1"/>
    <col min="9482" max="9482" width="37.109375" customWidth="1"/>
    <col min="9483" max="9483" width="28.44140625" customWidth="1"/>
    <col min="9484" max="9484" width="23" customWidth="1"/>
    <col min="9485" max="9485" width="16.33203125" customWidth="1"/>
    <col min="9486" max="9487" width="15.5546875" customWidth="1"/>
    <col min="9488" max="9488" width="17.5546875" customWidth="1"/>
    <col min="9489" max="9489" width="16.88671875" customWidth="1"/>
    <col min="9490" max="9490" width="17.88671875" customWidth="1"/>
    <col min="9491" max="9491" width="15" customWidth="1"/>
    <col min="9492" max="9492" width="13.88671875" bestFit="1" customWidth="1"/>
    <col min="9493" max="9493" width="16.33203125" customWidth="1"/>
    <col min="9494" max="9494" width="13.88671875" bestFit="1" customWidth="1"/>
    <col min="9495" max="9495" width="14.33203125" bestFit="1" customWidth="1"/>
    <col min="9496" max="9496" width="13.88671875" bestFit="1" customWidth="1"/>
    <col min="9497" max="9497" width="17.33203125" customWidth="1"/>
    <col min="9498" max="9498" width="14.33203125" bestFit="1" customWidth="1"/>
    <col min="9499" max="9499" width="13.88671875" bestFit="1" customWidth="1"/>
    <col min="9500" max="9501" width="14.33203125" bestFit="1" customWidth="1"/>
    <col min="9502" max="9504" width="13.88671875" bestFit="1" customWidth="1"/>
    <col min="9505" max="9505" width="14.33203125" bestFit="1" customWidth="1"/>
    <col min="9506" max="9506" width="13.88671875" bestFit="1" customWidth="1"/>
    <col min="9507" max="9507" width="16.109375" customWidth="1"/>
    <col min="9508" max="9508" width="17.6640625" customWidth="1"/>
    <col min="9730" max="9730" width="2.109375" customWidth="1"/>
    <col min="9731" max="9731" width="24.6640625" customWidth="1"/>
    <col min="9732" max="9732" width="34.5546875" customWidth="1"/>
    <col min="9733" max="9733" width="33" customWidth="1"/>
    <col min="9734" max="9734" width="68.6640625" customWidth="1"/>
    <col min="9735" max="9735" width="35.33203125" customWidth="1"/>
    <col min="9736" max="9736" width="34.33203125" customWidth="1"/>
    <col min="9737" max="9737" width="37.44140625" customWidth="1"/>
    <col min="9738" max="9738" width="37.109375" customWidth="1"/>
    <col min="9739" max="9739" width="28.44140625" customWidth="1"/>
    <col min="9740" max="9740" width="23" customWidth="1"/>
    <col min="9741" max="9741" width="16.33203125" customWidth="1"/>
    <col min="9742" max="9743" width="15.5546875" customWidth="1"/>
    <col min="9744" max="9744" width="17.5546875" customWidth="1"/>
    <col min="9745" max="9745" width="16.88671875" customWidth="1"/>
    <col min="9746" max="9746" width="17.88671875" customWidth="1"/>
    <col min="9747" max="9747" width="15" customWidth="1"/>
    <col min="9748" max="9748" width="13.88671875" bestFit="1" customWidth="1"/>
    <col min="9749" max="9749" width="16.33203125" customWidth="1"/>
    <col min="9750" max="9750" width="13.88671875" bestFit="1" customWidth="1"/>
    <col min="9751" max="9751" width="14.33203125" bestFit="1" customWidth="1"/>
    <col min="9752" max="9752" width="13.88671875" bestFit="1" customWidth="1"/>
    <col min="9753" max="9753" width="17.33203125" customWidth="1"/>
    <col min="9754" max="9754" width="14.33203125" bestFit="1" customWidth="1"/>
    <col min="9755" max="9755" width="13.88671875" bestFit="1" customWidth="1"/>
    <col min="9756" max="9757" width="14.33203125" bestFit="1" customWidth="1"/>
    <col min="9758" max="9760" width="13.88671875" bestFit="1" customWidth="1"/>
    <col min="9761" max="9761" width="14.33203125" bestFit="1" customWidth="1"/>
    <col min="9762" max="9762" width="13.88671875" bestFit="1" customWidth="1"/>
    <col min="9763" max="9763" width="16.109375" customWidth="1"/>
    <col min="9764" max="9764" width="17.6640625" customWidth="1"/>
    <col min="9986" max="9986" width="2.109375" customWidth="1"/>
    <col min="9987" max="9987" width="24.6640625" customWidth="1"/>
    <col min="9988" max="9988" width="34.5546875" customWidth="1"/>
    <col min="9989" max="9989" width="33" customWidth="1"/>
    <col min="9990" max="9990" width="68.6640625" customWidth="1"/>
    <col min="9991" max="9991" width="35.33203125" customWidth="1"/>
    <col min="9992" max="9992" width="34.33203125" customWidth="1"/>
    <col min="9993" max="9993" width="37.44140625" customWidth="1"/>
    <col min="9994" max="9994" width="37.109375" customWidth="1"/>
    <col min="9995" max="9995" width="28.44140625" customWidth="1"/>
    <col min="9996" max="9996" width="23" customWidth="1"/>
    <col min="9997" max="9997" width="16.33203125" customWidth="1"/>
    <col min="9998" max="9999" width="15.5546875" customWidth="1"/>
    <col min="10000" max="10000" width="17.5546875" customWidth="1"/>
    <col min="10001" max="10001" width="16.88671875" customWidth="1"/>
    <col min="10002" max="10002" width="17.88671875" customWidth="1"/>
    <col min="10003" max="10003" width="15" customWidth="1"/>
    <col min="10004" max="10004" width="13.88671875" bestFit="1" customWidth="1"/>
    <col min="10005" max="10005" width="16.33203125" customWidth="1"/>
    <col min="10006" max="10006" width="13.88671875" bestFit="1" customWidth="1"/>
    <col min="10007" max="10007" width="14.33203125" bestFit="1" customWidth="1"/>
    <col min="10008" max="10008" width="13.88671875" bestFit="1" customWidth="1"/>
    <col min="10009" max="10009" width="17.33203125" customWidth="1"/>
    <col min="10010" max="10010" width="14.33203125" bestFit="1" customWidth="1"/>
    <col min="10011" max="10011" width="13.88671875" bestFit="1" customWidth="1"/>
    <col min="10012" max="10013" width="14.33203125" bestFit="1" customWidth="1"/>
    <col min="10014" max="10016" width="13.88671875" bestFit="1" customWidth="1"/>
    <col min="10017" max="10017" width="14.33203125" bestFit="1" customWidth="1"/>
    <col min="10018" max="10018" width="13.88671875" bestFit="1" customWidth="1"/>
    <col min="10019" max="10019" width="16.109375" customWidth="1"/>
    <col min="10020" max="10020" width="17.6640625" customWidth="1"/>
    <col min="10242" max="10242" width="2.109375" customWidth="1"/>
    <col min="10243" max="10243" width="24.6640625" customWidth="1"/>
    <col min="10244" max="10244" width="34.5546875" customWidth="1"/>
    <col min="10245" max="10245" width="33" customWidth="1"/>
    <col min="10246" max="10246" width="68.6640625" customWidth="1"/>
    <col min="10247" max="10247" width="35.33203125" customWidth="1"/>
    <col min="10248" max="10248" width="34.33203125" customWidth="1"/>
    <col min="10249" max="10249" width="37.44140625" customWidth="1"/>
    <col min="10250" max="10250" width="37.109375" customWidth="1"/>
    <col min="10251" max="10251" width="28.44140625" customWidth="1"/>
    <col min="10252" max="10252" width="23" customWidth="1"/>
    <col min="10253" max="10253" width="16.33203125" customWidth="1"/>
    <col min="10254" max="10255" width="15.5546875" customWidth="1"/>
    <col min="10256" max="10256" width="17.5546875" customWidth="1"/>
    <col min="10257" max="10257" width="16.88671875" customWidth="1"/>
    <col min="10258" max="10258" width="17.88671875" customWidth="1"/>
    <col min="10259" max="10259" width="15" customWidth="1"/>
    <col min="10260" max="10260" width="13.88671875" bestFit="1" customWidth="1"/>
    <col min="10261" max="10261" width="16.33203125" customWidth="1"/>
    <col min="10262" max="10262" width="13.88671875" bestFit="1" customWidth="1"/>
    <col min="10263" max="10263" width="14.33203125" bestFit="1" customWidth="1"/>
    <col min="10264" max="10264" width="13.88671875" bestFit="1" customWidth="1"/>
    <col min="10265" max="10265" width="17.33203125" customWidth="1"/>
    <col min="10266" max="10266" width="14.33203125" bestFit="1" customWidth="1"/>
    <col min="10267" max="10267" width="13.88671875" bestFit="1" customWidth="1"/>
    <col min="10268" max="10269" width="14.33203125" bestFit="1" customWidth="1"/>
    <col min="10270" max="10272" width="13.88671875" bestFit="1" customWidth="1"/>
    <col min="10273" max="10273" width="14.33203125" bestFit="1" customWidth="1"/>
    <col min="10274" max="10274" width="13.88671875" bestFit="1" customWidth="1"/>
    <col min="10275" max="10275" width="16.109375" customWidth="1"/>
    <col min="10276" max="10276" width="17.6640625" customWidth="1"/>
    <col min="10498" max="10498" width="2.109375" customWidth="1"/>
    <col min="10499" max="10499" width="24.6640625" customWidth="1"/>
    <col min="10500" max="10500" width="34.5546875" customWidth="1"/>
    <col min="10501" max="10501" width="33" customWidth="1"/>
    <col min="10502" max="10502" width="68.6640625" customWidth="1"/>
    <col min="10503" max="10503" width="35.33203125" customWidth="1"/>
    <col min="10504" max="10504" width="34.33203125" customWidth="1"/>
    <col min="10505" max="10505" width="37.44140625" customWidth="1"/>
    <col min="10506" max="10506" width="37.109375" customWidth="1"/>
    <col min="10507" max="10507" width="28.44140625" customWidth="1"/>
    <col min="10508" max="10508" width="23" customWidth="1"/>
    <col min="10509" max="10509" width="16.33203125" customWidth="1"/>
    <col min="10510" max="10511" width="15.5546875" customWidth="1"/>
    <col min="10512" max="10512" width="17.5546875" customWidth="1"/>
    <col min="10513" max="10513" width="16.88671875" customWidth="1"/>
    <col min="10514" max="10514" width="17.88671875" customWidth="1"/>
    <col min="10515" max="10515" width="15" customWidth="1"/>
    <col min="10516" max="10516" width="13.88671875" bestFit="1" customWidth="1"/>
    <col min="10517" max="10517" width="16.33203125" customWidth="1"/>
    <col min="10518" max="10518" width="13.88671875" bestFit="1" customWidth="1"/>
    <col min="10519" max="10519" width="14.33203125" bestFit="1" customWidth="1"/>
    <col min="10520" max="10520" width="13.88671875" bestFit="1" customWidth="1"/>
    <col min="10521" max="10521" width="17.33203125" customWidth="1"/>
    <col min="10522" max="10522" width="14.33203125" bestFit="1" customWidth="1"/>
    <col min="10523" max="10523" width="13.88671875" bestFit="1" customWidth="1"/>
    <col min="10524" max="10525" width="14.33203125" bestFit="1" customWidth="1"/>
    <col min="10526" max="10528" width="13.88671875" bestFit="1" customWidth="1"/>
    <col min="10529" max="10529" width="14.33203125" bestFit="1" customWidth="1"/>
    <col min="10530" max="10530" width="13.88671875" bestFit="1" customWidth="1"/>
    <col min="10531" max="10531" width="16.109375" customWidth="1"/>
    <col min="10532" max="10532" width="17.6640625" customWidth="1"/>
    <col min="10754" max="10754" width="2.109375" customWidth="1"/>
    <col min="10755" max="10755" width="24.6640625" customWidth="1"/>
    <col min="10756" max="10756" width="34.5546875" customWidth="1"/>
    <col min="10757" max="10757" width="33" customWidth="1"/>
    <col min="10758" max="10758" width="68.6640625" customWidth="1"/>
    <col min="10759" max="10759" width="35.33203125" customWidth="1"/>
    <col min="10760" max="10760" width="34.33203125" customWidth="1"/>
    <col min="10761" max="10761" width="37.44140625" customWidth="1"/>
    <col min="10762" max="10762" width="37.109375" customWidth="1"/>
    <col min="10763" max="10763" width="28.44140625" customWidth="1"/>
    <col min="10764" max="10764" width="23" customWidth="1"/>
    <col min="10765" max="10765" width="16.33203125" customWidth="1"/>
    <col min="10766" max="10767" width="15.5546875" customWidth="1"/>
    <col min="10768" max="10768" width="17.5546875" customWidth="1"/>
    <col min="10769" max="10769" width="16.88671875" customWidth="1"/>
    <col min="10770" max="10770" width="17.88671875" customWidth="1"/>
    <col min="10771" max="10771" width="15" customWidth="1"/>
    <col min="10772" max="10772" width="13.88671875" bestFit="1" customWidth="1"/>
    <col min="10773" max="10773" width="16.33203125" customWidth="1"/>
    <col min="10774" max="10774" width="13.88671875" bestFit="1" customWidth="1"/>
    <col min="10775" max="10775" width="14.33203125" bestFit="1" customWidth="1"/>
    <col min="10776" max="10776" width="13.88671875" bestFit="1" customWidth="1"/>
    <col min="10777" max="10777" width="17.33203125" customWidth="1"/>
    <col min="10778" max="10778" width="14.33203125" bestFit="1" customWidth="1"/>
    <col min="10779" max="10779" width="13.88671875" bestFit="1" customWidth="1"/>
    <col min="10780" max="10781" width="14.33203125" bestFit="1" customWidth="1"/>
    <col min="10782" max="10784" width="13.88671875" bestFit="1" customWidth="1"/>
    <col min="10785" max="10785" width="14.33203125" bestFit="1" customWidth="1"/>
    <col min="10786" max="10786" width="13.88671875" bestFit="1" customWidth="1"/>
    <col min="10787" max="10787" width="16.109375" customWidth="1"/>
    <col min="10788" max="10788" width="17.6640625" customWidth="1"/>
    <col min="11010" max="11010" width="2.109375" customWidth="1"/>
    <col min="11011" max="11011" width="24.6640625" customWidth="1"/>
    <col min="11012" max="11012" width="34.5546875" customWidth="1"/>
    <col min="11013" max="11013" width="33" customWidth="1"/>
    <col min="11014" max="11014" width="68.6640625" customWidth="1"/>
    <col min="11015" max="11015" width="35.33203125" customWidth="1"/>
    <col min="11016" max="11016" width="34.33203125" customWidth="1"/>
    <col min="11017" max="11017" width="37.44140625" customWidth="1"/>
    <col min="11018" max="11018" width="37.109375" customWidth="1"/>
    <col min="11019" max="11019" width="28.44140625" customWidth="1"/>
    <col min="11020" max="11020" width="23" customWidth="1"/>
    <col min="11021" max="11021" width="16.33203125" customWidth="1"/>
    <col min="11022" max="11023" width="15.5546875" customWidth="1"/>
    <col min="11024" max="11024" width="17.5546875" customWidth="1"/>
    <col min="11025" max="11025" width="16.88671875" customWidth="1"/>
    <col min="11026" max="11026" width="17.88671875" customWidth="1"/>
    <col min="11027" max="11027" width="15" customWidth="1"/>
    <col min="11028" max="11028" width="13.88671875" bestFit="1" customWidth="1"/>
    <col min="11029" max="11029" width="16.33203125" customWidth="1"/>
    <col min="11030" max="11030" width="13.88671875" bestFit="1" customWidth="1"/>
    <col min="11031" max="11031" width="14.33203125" bestFit="1" customWidth="1"/>
    <col min="11032" max="11032" width="13.88671875" bestFit="1" customWidth="1"/>
    <col min="11033" max="11033" width="17.33203125" customWidth="1"/>
    <col min="11034" max="11034" width="14.33203125" bestFit="1" customWidth="1"/>
    <col min="11035" max="11035" width="13.88671875" bestFit="1" customWidth="1"/>
    <col min="11036" max="11037" width="14.33203125" bestFit="1" customWidth="1"/>
    <col min="11038" max="11040" width="13.88671875" bestFit="1" customWidth="1"/>
    <col min="11041" max="11041" width="14.33203125" bestFit="1" customWidth="1"/>
    <col min="11042" max="11042" width="13.88671875" bestFit="1" customWidth="1"/>
    <col min="11043" max="11043" width="16.109375" customWidth="1"/>
    <col min="11044" max="11044" width="17.6640625" customWidth="1"/>
    <col min="11266" max="11266" width="2.109375" customWidth="1"/>
    <col min="11267" max="11267" width="24.6640625" customWidth="1"/>
    <col min="11268" max="11268" width="34.5546875" customWidth="1"/>
    <col min="11269" max="11269" width="33" customWidth="1"/>
    <col min="11270" max="11270" width="68.6640625" customWidth="1"/>
    <col min="11271" max="11271" width="35.33203125" customWidth="1"/>
    <col min="11272" max="11272" width="34.33203125" customWidth="1"/>
    <col min="11273" max="11273" width="37.44140625" customWidth="1"/>
    <col min="11274" max="11274" width="37.109375" customWidth="1"/>
    <col min="11275" max="11275" width="28.44140625" customWidth="1"/>
    <col min="11276" max="11276" width="23" customWidth="1"/>
    <col min="11277" max="11277" width="16.33203125" customWidth="1"/>
    <col min="11278" max="11279" width="15.5546875" customWidth="1"/>
    <col min="11280" max="11280" width="17.5546875" customWidth="1"/>
    <col min="11281" max="11281" width="16.88671875" customWidth="1"/>
    <col min="11282" max="11282" width="17.88671875" customWidth="1"/>
    <col min="11283" max="11283" width="15" customWidth="1"/>
    <col min="11284" max="11284" width="13.88671875" bestFit="1" customWidth="1"/>
    <col min="11285" max="11285" width="16.33203125" customWidth="1"/>
    <col min="11286" max="11286" width="13.88671875" bestFit="1" customWidth="1"/>
    <col min="11287" max="11287" width="14.33203125" bestFit="1" customWidth="1"/>
    <col min="11288" max="11288" width="13.88671875" bestFit="1" customWidth="1"/>
    <col min="11289" max="11289" width="17.33203125" customWidth="1"/>
    <col min="11290" max="11290" width="14.33203125" bestFit="1" customWidth="1"/>
    <col min="11291" max="11291" width="13.88671875" bestFit="1" customWidth="1"/>
    <col min="11292" max="11293" width="14.33203125" bestFit="1" customWidth="1"/>
    <col min="11294" max="11296" width="13.88671875" bestFit="1" customWidth="1"/>
    <col min="11297" max="11297" width="14.33203125" bestFit="1" customWidth="1"/>
    <col min="11298" max="11298" width="13.88671875" bestFit="1" customWidth="1"/>
    <col min="11299" max="11299" width="16.109375" customWidth="1"/>
    <col min="11300" max="11300" width="17.6640625" customWidth="1"/>
    <col min="11522" max="11522" width="2.109375" customWidth="1"/>
    <col min="11523" max="11523" width="24.6640625" customWidth="1"/>
    <col min="11524" max="11524" width="34.5546875" customWidth="1"/>
    <col min="11525" max="11525" width="33" customWidth="1"/>
    <col min="11526" max="11526" width="68.6640625" customWidth="1"/>
    <col min="11527" max="11527" width="35.33203125" customWidth="1"/>
    <col min="11528" max="11528" width="34.33203125" customWidth="1"/>
    <col min="11529" max="11529" width="37.44140625" customWidth="1"/>
    <col min="11530" max="11530" width="37.109375" customWidth="1"/>
    <col min="11531" max="11531" width="28.44140625" customWidth="1"/>
    <col min="11532" max="11532" width="23" customWidth="1"/>
    <col min="11533" max="11533" width="16.33203125" customWidth="1"/>
    <col min="11534" max="11535" width="15.5546875" customWidth="1"/>
    <col min="11536" max="11536" width="17.5546875" customWidth="1"/>
    <col min="11537" max="11537" width="16.88671875" customWidth="1"/>
    <col min="11538" max="11538" width="17.88671875" customWidth="1"/>
    <col min="11539" max="11539" width="15" customWidth="1"/>
    <col min="11540" max="11540" width="13.88671875" bestFit="1" customWidth="1"/>
    <col min="11541" max="11541" width="16.33203125" customWidth="1"/>
    <col min="11542" max="11542" width="13.88671875" bestFit="1" customWidth="1"/>
    <col min="11543" max="11543" width="14.33203125" bestFit="1" customWidth="1"/>
    <col min="11544" max="11544" width="13.88671875" bestFit="1" customWidth="1"/>
    <col min="11545" max="11545" width="17.33203125" customWidth="1"/>
    <col min="11546" max="11546" width="14.33203125" bestFit="1" customWidth="1"/>
    <col min="11547" max="11547" width="13.88671875" bestFit="1" customWidth="1"/>
    <col min="11548" max="11549" width="14.33203125" bestFit="1" customWidth="1"/>
    <col min="11550" max="11552" width="13.88671875" bestFit="1" customWidth="1"/>
    <col min="11553" max="11553" width="14.33203125" bestFit="1" customWidth="1"/>
    <col min="11554" max="11554" width="13.88671875" bestFit="1" customWidth="1"/>
    <col min="11555" max="11555" width="16.109375" customWidth="1"/>
    <col min="11556" max="11556" width="17.6640625" customWidth="1"/>
    <col min="11778" max="11778" width="2.109375" customWidth="1"/>
    <col min="11779" max="11779" width="24.6640625" customWidth="1"/>
    <col min="11780" max="11780" width="34.5546875" customWidth="1"/>
    <col min="11781" max="11781" width="33" customWidth="1"/>
    <col min="11782" max="11782" width="68.6640625" customWidth="1"/>
    <col min="11783" max="11783" width="35.33203125" customWidth="1"/>
    <col min="11784" max="11784" width="34.33203125" customWidth="1"/>
    <col min="11785" max="11785" width="37.44140625" customWidth="1"/>
    <col min="11786" max="11786" width="37.109375" customWidth="1"/>
    <col min="11787" max="11787" width="28.44140625" customWidth="1"/>
    <col min="11788" max="11788" width="23" customWidth="1"/>
    <col min="11789" max="11789" width="16.33203125" customWidth="1"/>
    <col min="11790" max="11791" width="15.5546875" customWidth="1"/>
    <col min="11792" max="11792" width="17.5546875" customWidth="1"/>
    <col min="11793" max="11793" width="16.88671875" customWidth="1"/>
    <col min="11794" max="11794" width="17.88671875" customWidth="1"/>
    <col min="11795" max="11795" width="15" customWidth="1"/>
    <col min="11796" max="11796" width="13.88671875" bestFit="1" customWidth="1"/>
    <col min="11797" max="11797" width="16.33203125" customWidth="1"/>
    <col min="11798" max="11798" width="13.88671875" bestFit="1" customWidth="1"/>
    <col min="11799" max="11799" width="14.33203125" bestFit="1" customWidth="1"/>
    <col min="11800" max="11800" width="13.88671875" bestFit="1" customWidth="1"/>
    <col min="11801" max="11801" width="17.33203125" customWidth="1"/>
    <col min="11802" max="11802" width="14.33203125" bestFit="1" customWidth="1"/>
    <col min="11803" max="11803" width="13.88671875" bestFit="1" customWidth="1"/>
    <col min="11804" max="11805" width="14.33203125" bestFit="1" customWidth="1"/>
    <col min="11806" max="11808" width="13.88671875" bestFit="1" customWidth="1"/>
    <col min="11809" max="11809" width="14.33203125" bestFit="1" customWidth="1"/>
    <col min="11810" max="11810" width="13.88671875" bestFit="1" customWidth="1"/>
    <col min="11811" max="11811" width="16.109375" customWidth="1"/>
    <col min="11812" max="11812" width="17.6640625" customWidth="1"/>
    <col min="12034" max="12034" width="2.109375" customWidth="1"/>
    <col min="12035" max="12035" width="24.6640625" customWidth="1"/>
    <col min="12036" max="12036" width="34.5546875" customWidth="1"/>
    <col min="12037" max="12037" width="33" customWidth="1"/>
    <col min="12038" max="12038" width="68.6640625" customWidth="1"/>
    <col min="12039" max="12039" width="35.33203125" customWidth="1"/>
    <col min="12040" max="12040" width="34.33203125" customWidth="1"/>
    <col min="12041" max="12041" width="37.44140625" customWidth="1"/>
    <col min="12042" max="12042" width="37.109375" customWidth="1"/>
    <col min="12043" max="12043" width="28.44140625" customWidth="1"/>
    <col min="12044" max="12044" width="23" customWidth="1"/>
    <col min="12045" max="12045" width="16.33203125" customWidth="1"/>
    <col min="12046" max="12047" width="15.5546875" customWidth="1"/>
    <col min="12048" max="12048" width="17.5546875" customWidth="1"/>
    <col min="12049" max="12049" width="16.88671875" customWidth="1"/>
    <col min="12050" max="12050" width="17.88671875" customWidth="1"/>
    <col min="12051" max="12051" width="15" customWidth="1"/>
    <col min="12052" max="12052" width="13.88671875" bestFit="1" customWidth="1"/>
    <col min="12053" max="12053" width="16.33203125" customWidth="1"/>
    <col min="12054" max="12054" width="13.88671875" bestFit="1" customWidth="1"/>
    <col min="12055" max="12055" width="14.33203125" bestFit="1" customWidth="1"/>
    <col min="12056" max="12056" width="13.88671875" bestFit="1" customWidth="1"/>
    <col min="12057" max="12057" width="17.33203125" customWidth="1"/>
    <col min="12058" max="12058" width="14.33203125" bestFit="1" customWidth="1"/>
    <col min="12059" max="12059" width="13.88671875" bestFit="1" customWidth="1"/>
    <col min="12060" max="12061" width="14.33203125" bestFit="1" customWidth="1"/>
    <col min="12062" max="12064" width="13.88671875" bestFit="1" customWidth="1"/>
    <col min="12065" max="12065" width="14.33203125" bestFit="1" customWidth="1"/>
    <col min="12066" max="12066" width="13.88671875" bestFit="1" customWidth="1"/>
    <col min="12067" max="12067" width="16.109375" customWidth="1"/>
    <col min="12068" max="12068" width="17.6640625" customWidth="1"/>
    <col min="12290" max="12290" width="2.109375" customWidth="1"/>
    <col min="12291" max="12291" width="24.6640625" customWidth="1"/>
    <col min="12292" max="12292" width="34.5546875" customWidth="1"/>
    <col min="12293" max="12293" width="33" customWidth="1"/>
    <col min="12294" max="12294" width="68.6640625" customWidth="1"/>
    <col min="12295" max="12295" width="35.33203125" customWidth="1"/>
    <col min="12296" max="12296" width="34.33203125" customWidth="1"/>
    <col min="12297" max="12297" width="37.44140625" customWidth="1"/>
    <col min="12298" max="12298" width="37.109375" customWidth="1"/>
    <col min="12299" max="12299" width="28.44140625" customWidth="1"/>
    <col min="12300" max="12300" width="23" customWidth="1"/>
    <col min="12301" max="12301" width="16.33203125" customWidth="1"/>
    <col min="12302" max="12303" width="15.5546875" customWidth="1"/>
    <col min="12304" max="12304" width="17.5546875" customWidth="1"/>
    <col min="12305" max="12305" width="16.88671875" customWidth="1"/>
    <col min="12306" max="12306" width="17.88671875" customWidth="1"/>
    <col min="12307" max="12307" width="15" customWidth="1"/>
    <col min="12308" max="12308" width="13.88671875" bestFit="1" customWidth="1"/>
    <col min="12309" max="12309" width="16.33203125" customWidth="1"/>
    <col min="12310" max="12310" width="13.88671875" bestFit="1" customWidth="1"/>
    <col min="12311" max="12311" width="14.33203125" bestFit="1" customWidth="1"/>
    <col min="12312" max="12312" width="13.88671875" bestFit="1" customWidth="1"/>
    <col min="12313" max="12313" width="17.33203125" customWidth="1"/>
    <col min="12314" max="12314" width="14.33203125" bestFit="1" customWidth="1"/>
    <col min="12315" max="12315" width="13.88671875" bestFit="1" customWidth="1"/>
    <col min="12316" max="12317" width="14.33203125" bestFit="1" customWidth="1"/>
    <col min="12318" max="12320" width="13.88671875" bestFit="1" customWidth="1"/>
    <col min="12321" max="12321" width="14.33203125" bestFit="1" customWidth="1"/>
    <col min="12322" max="12322" width="13.88671875" bestFit="1" customWidth="1"/>
    <col min="12323" max="12323" width="16.109375" customWidth="1"/>
    <col min="12324" max="12324" width="17.6640625" customWidth="1"/>
    <col min="12546" max="12546" width="2.109375" customWidth="1"/>
    <col min="12547" max="12547" width="24.6640625" customWidth="1"/>
    <col min="12548" max="12548" width="34.5546875" customWidth="1"/>
    <col min="12549" max="12549" width="33" customWidth="1"/>
    <col min="12550" max="12550" width="68.6640625" customWidth="1"/>
    <col min="12551" max="12551" width="35.33203125" customWidth="1"/>
    <col min="12552" max="12552" width="34.33203125" customWidth="1"/>
    <col min="12553" max="12553" width="37.44140625" customWidth="1"/>
    <col min="12554" max="12554" width="37.109375" customWidth="1"/>
    <col min="12555" max="12555" width="28.44140625" customWidth="1"/>
    <col min="12556" max="12556" width="23" customWidth="1"/>
    <col min="12557" max="12557" width="16.33203125" customWidth="1"/>
    <col min="12558" max="12559" width="15.5546875" customWidth="1"/>
    <col min="12560" max="12560" width="17.5546875" customWidth="1"/>
    <col min="12561" max="12561" width="16.88671875" customWidth="1"/>
    <col min="12562" max="12562" width="17.88671875" customWidth="1"/>
    <col min="12563" max="12563" width="15" customWidth="1"/>
    <col min="12564" max="12564" width="13.88671875" bestFit="1" customWidth="1"/>
    <col min="12565" max="12565" width="16.33203125" customWidth="1"/>
    <col min="12566" max="12566" width="13.88671875" bestFit="1" customWidth="1"/>
    <col min="12567" max="12567" width="14.33203125" bestFit="1" customWidth="1"/>
    <col min="12568" max="12568" width="13.88671875" bestFit="1" customWidth="1"/>
    <col min="12569" max="12569" width="17.33203125" customWidth="1"/>
    <col min="12570" max="12570" width="14.33203125" bestFit="1" customWidth="1"/>
    <col min="12571" max="12571" width="13.88671875" bestFit="1" customWidth="1"/>
    <col min="12572" max="12573" width="14.33203125" bestFit="1" customWidth="1"/>
    <col min="12574" max="12576" width="13.88671875" bestFit="1" customWidth="1"/>
    <col min="12577" max="12577" width="14.33203125" bestFit="1" customWidth="1"/>
    <col min="12578" max="12578" width="13.88671875" bestFit="1" customWidth="1"/>
    <col min="12579" max="12579" width="16.109375" customWidth="1"/>
    <col min="12580" max="12580" width="17.6640625" customWidth="1"/>
    <col min="12802" max="12802" width="2.109375" customWidth="1"/>
    <col min="12803" max="12803" width="24.6640625" customWidth="1"/>
    <col min="12804" max="12804" width="34.5546875" customWidth="1"/>
    <col min="12805" max="12805" width="33" customWidth="1"/>
    <col min="12806" max="12806" width="68.6640625" customWidth="1"/>
    <col min="12807" max="12807" width="35.33203125" customWidth="1"/>
    <col min="12808" max="12808" width="34.33203125" customWidth="1"/>
    <col min="12809" max="12809" width="37.44140625" customWidth="1"/>
    <col min="12810" max="12810" width="37.109375" customWidth="1"/>
    <col min="12811" max="12811" width="28.44140625" customWidth="1"/>
    <col min="12812" max="12812" width="23" customWidth="1"/>
    <col min="12813" max="12813" width="16.33203125" customWidth="1"/>
    <col min="12814" max="12815" width="15.5546875" customWidth="1"/>
    <col min="12816" max="12816" width="17.5546875" customWidth="1"/>
    <col min="12817" max="12817" width="16.88671875" customWidth="1"/>
    <col min="12818" max="12818" width="17.88671875" customWidth="1"/>
    <col min="12819" max="12819" width="15" customWidth="1"/>
    <col min="12820" max="12820" width="13.88671875" bestFit="1" customWidth="1"/>
    <col min="12821" max="12821" width="16.33203125" customWidth="1"/>
    <col min="12822" max="12822" width="13.88671875" bestFit="1" customWidth="1"/>
    <col min="12823" max="12823" width="14.33203125" bestFit="1" customWidth="1"/>
    <col min="12824" max="12824" width="13.88671875" bestFit="1" customWidth="1"/>
    <col min="12825" max="12825" width="17.33203125" customWidth="1"/>
    <col min="12826" max="12826" width="14.33203125" bestFit="1" customWidth="1"/>
    <col min="12827" max="12827" width="13.88671875" bestFit="1" customWidth="1"/>
    <col min="12828" max="12829" width="14.33203125" bestFit="1" customWidth="1"/>
    <col min="12830" max="12832" width="13.88671875" bestFit="1" customWidth="1"/>
    <col min="12833" max="12833" width="14.33203125" bestFit="1" customWidth="1"/>
    <col min="12834" max="12834" width="13.88671875" bestFit="1" customWidth="1"/>
    <col min="12835" max="12835" width="16.109375" customWidth="1"/>
    <col min="12836" max="12836" width="17.6640625" customWidth="1"/>
    <col min="13058" max="13058" width="2.109375" customWidth="1"/>
    <col min="13059" max="13059" width="24.6640625" customWidth="1"/>
    <col min="13060" max="13060" width="34.5546875" customWidth="1"/>
    <col min="13061" max="13061" width="33" customWidth="1"/>
    <col min="13062" max="13062" width="68.6640625" customWidth="1"/>
    <col min="13063" max="13063" width="35.33203125" customWidth="1"/>
    <col min="13064" max="13064" width="34.33203125" customWidth="1"/>
    <col min="13065" max="13065" width="37.44140625" customWidth="1"/>
    <col min="13066" max="13066" width="37.109375" customWidth="1"/>
    <col min="13067" max="13067" width="28.44140625" customWidth="1"/>
    <col min="13068" max="13068" width="23" customWidth="1"/>
    <col min="13069" max="13069" width="16.33203125" customWidth="1"/>
    <col min="13070" max="13071" width="15.5546875" customWidth="1"/>
    <col min="13072" max="13072" width="17.5546875" customWidth="1"/>
    <col min="13073" max="13073" width="16.88671875" customWidth="1"/>
    <col min="13074" max="13074" width="17.88671875" customWidth="1"/>
    <col min="13075" max="13075" width="15" customWidth="1"/>
    <col min="13076" max="13076" width="13.88671875" bestFit="1" customWidth="1"/>
    <col min="13077" max="13077" width="16.33203125" customWidth="1"/>
    <col min="13078" max="13078" width="13.88671875" bestFit="1" customWidth="1"/>
    <col min="13079" max="13079" width="14.33203125" bestFit="1" customWidth="1"/>
    <col min="13080" max="13080" width="13.88671875" bestFit="1" customWidth="1"/>
    <col min="13081" max="13081" width="17.33203125" customWidth="1"/>
    <col min="13082" max="13082" width="14.33203125" bestFit="1" customWidth="1"/>
    <col min="13083" max="13083" width="13.88671875" bestFit="1" customWidth="1"/>
    <col min="13084" max="13085" width="14.33203125" bestFit="1" customWidth="1"/>
    <col min="13086" max="13088" width="13.88671875" bestFit="1" customWidth="1"/>
    <col min="13089" max="13089" width="14.33203125" bestFit="1" customWidth="1"/>
    <col min="13090" max="13090" width="13.88671875" bestFit="1" customWidth="1"/>
    <col min="13091" max="13091" width="16.109375" customWidth="1"/>
    <col min="13092" max="13092" width="17.6640625" customWidth="1"/>
    <col min="13314" max="13314" width="2.109375" customWidth="1"/>
    <col min="13315" max="13315" width="24.6640625" customWidth="1"/>
    <col min="13316" max="13316" width="34.5546875" customWidth="1"/>
    <col min="13317" max="13317" width="33" customWidth="1"/>
    <col min="13318" max="13318" width="68.6640625" customWidth="1"/>
    <col min="13319" max="13319" width="35.33203125" customWidth="1"/>
    <col min="13320" max="13320" width="34.33203125" customWidth="1"/>
    <col min="13321" max="13321" width="37.44140625" customWidth="1"/>
    <col min="13322" max="13322" width="37.109375" customWidth="1"/>
    <col min="13323" max="13323" width="28.44140625" customWidth="1"/>
    <col min="13324" max="13324" width="23" customWidth="1"/>
    <col min="13325" max="13325" width="16.33203125" customWidth="1"/>
    <col min="13326" max="13327" width="15.5546875" customWidth="1"/>
    <col min="13328" max="13328" width="17.5546875" customWidth="1"/>
    <col min="13329" max="13329" width="16.88671875" customWidth="1"/>
    <col min="13330" max="13330" width="17.88671875" customWidth="1"/>
    <col min="13331" max="13331" width="15" customWidth="1"/>
    <col min="13332" max="13332" width="13.88671875" bestFit="1" customWidth="1"/>
    <col min="13333" max="13333" width="16.33203125" customWidth="1"/>
    <col min="13334" max="13334" width="13.88671875" bestFit="1" customWidth="1"/>
    <col min="13335" max="13335" width="14.33203125" bestFit="1" customWidth="1"/>
    <col min="13336" max="13336" width="13.88671875" bestFit="1" customWidth="1"/>
    <col min="13337" max="13337" width="17.33203125" customWidth="1"/>
    <col min="13338" max="13338" width="14.33203125" bestFit="1" customWidth="1"/>
    <col min="13339" max="13339" width="13.88671875" bestFit="1" customWidth="1"/>
    <col min="13340" max="13341" width="14.33203125" bestFit="1" customWidth="1"/>
    <col min="13342" max="13344" width="13.88671875" bestFit="1" customWidth="1"/>
    <col min="13345" max="13345" width="14.33203125" bestFit="1" customWidth="1"/>
    <col min="13346" max="13346" width="13.88671875" bestFit="1" customWidth="1"/>
    <col min="13347" max="13347" width="16.109375" customWidth="1"/>
    <col min="13348" max="13348" width="17.6640625" customWidth="1"/>
    <col min="13570" max="13570" width="2.109375" customWidth="1"/>
    <col min="13571" max="13571" width="24.6640625" customWidth="1"/>
    <col min="13572" max="13572" width="34.5546875" customWidth="1"/>
    <col min="13573" max="13573" width="33" customWidth="1"/>
    <col min="13574" max="13574" width="68.6640625" customWidth="1"/>
    <col min="13575" max="13575" width="35.33203125" customWidth="1"/>
    <col min="13576" max="13576" width="34.33203125" customWidth="1"/>
    <col min="13577" max="13577" width="37.44140625" customWidth="1"/>
    <col min="13578" max="13578" width="37.109375" customWidth="1"/>
    <col min="13579" max="13579" width="28.44140625" customWidth="1"/>
    <col min="13580" max="13580" width="23" customWidth="1"/>
    <col min="13581" max="13581" width="16.33203125" customWidth="1"/>
    <col min="13582" max="13583" width="15.5546875" customWidth="1"/>
    <col min="13584" max="13584" width="17.5546875" customWidth="1"/>
    <col min="13585" max="13585" width="16.88671875" customWidth="1"/>
    <col min="13586" max="13586" width="17.88671875" customWidth="1"/>
    <col min="13587" max="13587" width="15" customWidth="1"/>
    <col min="13588" max="13588" width="13.88671875" bestFit="1" customWidth="1"/>
    <col min="13589" max="13589" width="16.33203125" customWidth="1"/>
    <col min="13590" max="13590" width="13.88671875" bestFit="1" customWidth="1"/>
    <col min="13591" max="13591" width="14.33203125" bestFit="1" customWidth="1"/>
    <col min="13592" max="13592" width="13.88671875" bestFit="1" customWidth="1"/>
    <col min="13593" max="13593" width="17.33203125" customWidth="1"/>
    <col min="13594" max="13594" width="14.33203125" bestFit="1" customWidth="1"/>
    <col min="13595" max="13595" width="13.88671875" bestFit="1" customWidth="1"/>
    <col min="13596" max="13597" width="14.33203125" bestFit="1" customWidth="1"/>
    <col min="13598" max="13600" width="13.88671875" bestFit="1" customWidth="1"/>
    <col min="13601" max="13601" width="14.33203125" bestFit="1" customWidth="1"/>
    <col min="13602" max="13602" width="13.88671875" bestFit="1" customWidth="1"/>
    <col min="13603" max="13603" width="16.109375" customWidth="1"/>
    <col min="13604" max="13604" width="17.6640625" customWidth="1"/>
    <col min="13826" max="13826" width="2.109375" customWidth="1"/>
    <col min="13827" max="13827" width="24.6640625" customWidth="1"/>
    <col min="13828" max="13828" width="34.5546875" customWidth="1"/>
    <col min="13829" max="13829" width="33" customWidth="1"/>
    <col min="13830" max="13830" width="68.6640625" customWidth="1"/>
    <col min="13831" max="13831" width="35.33203125" customWidth="1"/>
    <col min="13832" max="13832" width="34.33203125" customWidth="1"/>
    <col min="13833" max="13833" width="37.44140625" customWidth="1"/>
    <col min="13834" max="13834" width="37.109375" customWidth="1"/>
    <col min="13835" max="13835" width="28.44140625" customWidth="1"/>
    <col min="13836" max="13836" width="23" customWidth="1"/>
    <col min="13837" max="13837" width="16.33203125" customWidth="1"/>
    <col min="13838" max="13839" width="15.5546875" customWidth="1"/>
    <col min="13840" max="13840" width="17.5546875" customWidth="1"/>
    <col min="13841" max="13841" width="16.88671875" customWidth="1"/>
    <col min="13842" max="13842" width="17.88671875" customWidth="1"/>
    <col min="13843" max="13843" width="15" customWidth="1"/>
    <col min="13844" max="13844" width="13.88671875" bestFit="1" customWidth="1"/>
    <col min="13845" max="13845" width="16.33203125" customWidth="1"/>
    <col min="13846" max="13846" width="13.88671875" bestFit="1" customWidth="1"/>
    <col min="13847" max="13847" width="14.33203125" bestFit="1" customWidth="1"/>
    <col min="13848" max="13848" width="13.88671875" bestFit="1" customWidth="1"/>
    <col min="13849" max="13849" width="17.33203125" customWidth="1"/>
    <col min="13850" max="13850" width="14.33203125" bestFit="1" customWidth="1"/>
    <col min="13851" max="13851" width="13.88671875" bestFit="1" customWidth="1"/>
    <col min="13852" max="13853" width="14.33203125" bestFit="1" customWidth="1"/>
    <col min="13854" max="13856" width="13.88671875" bestFit="1" customWidth="1"/>
    <col min="13857" max="13857" width="14.33203125" bestFit="1" customWidth="1"/>
    <col min="13858" max="13858" width="13.88671875" bestFit="1" customWidth="1"/>
    <col min="13859" max="13859" width="16.109375" customWidth="1"/>
    <col min="13860" max="13860" width="17.6640625" customWidth="1"/>
    <col min="14082" max="14082" width="2.109375" customWidth="1"/>
    <col min="14083" max="14083" width="24.6640625" customWidth="1"/>
    <col min="14084" max="14084" width="34.5546875" customWidth="1"/>
    <col min="14085" max="14085" width="33" customWidth="1"/>
    <col min="14086" max="14086" width="68.6640625" customWidth="1"/>
    <col min="14087" max="14087" width="35.33203125" customWidth="1"/>
    <col min="14088" max="14088" width="34.33203125" customWidth="1"/>
    <col min="14089" max="14089" width="37.44140625" customWidth="1"/>
    <col min="14090" max="14090" width="37.109375" customWidth="1"/>
    <col min="14091" max="14091" width="28.44140625" customWidth="1"/>
    <col min="14092" max="14092" width="23" customWidth="1"/>
    <col min="14093" max="14093" width="16.33203125" customWidth="1"/>
    <col min="14094" max="14095" width="15.5546875" customWidth="1"/>
    <col min="14096" max="14096" width="17.5546875" customWidth="1"/>
    <col min="14097" max="14097" width="16.88671875" customWidth="1"/>
    <col min="14098" max="14098" width="17.88671875" customWidth="1"/>
    <col min="14099" max="14099" width="15" customWidth="1"/>
    <col min="14100" max="14100" width="13.88671875" bestFit="1" customWidth="1"/>
    <col min="14101" max="14101" width="16.33203125" customWidth="1"/>
    <col min="14102" max="14102" width="13.88671875" bestFit="1" customWidth="1"/>
    <col min="14103" max="14103" width="14.33203125" bestFit="1" customWidth="1"/>
    <col min="14104" max="14104" width="13.88671875" bestFit="1" customWidth="1"/>
    <col min="14105" max="14105" width="17.33203125" customWidth="1"/>
    <col min="14106" max="14106" width="14.33203125" bestFit="1" customWidth="1"/>
    <col min="14107" max="14107" width="13.88671875" bestFit="1" customWidth="1"/>
    <col min="14108" max="14109" width="14.33203125" bestFit="1" customWidth="1"/>
    <col min="14110" max="14112" width="13.88671875" bestFit="1" customWidth="1"/>
    <col min="14113" max="14113" width="14.33203125" bestFit="1" customWidth="1"/>
    <col min="14114" max="14114" width="13.88671875" bestFit="1" customWidth="1"/>
    <col min="14115" max="14115" width="16.109375" customWidth="1"/>
    <col min="14116" max="14116" width="17.6640625" customWidth="1"/>
    <col min="14338" max="14338" width="2.109375" customWidth="1"/>
    <col min="14339" max="14339" width="24.6640625" customWidth="1"/>
    <col min="14340" max="14340" width="34.5546875" customWidth="1"/>
    <col min="14341" max="14341" width="33" customWidth="1"/>
    <col min="14342" max="14342" width="68.6640625" customWidth="1"/>
    <col min="14343" max="14343" width="35.33203125" customWidth="1"/>
    <col min="14344" max="14344" width="34.33203125" customWidth="1"/>
    <col min="14345" max="14345" width="37.44140625" customWidth="1"/>
    <col min="14346" max="14346" width="37.109375" customWidth="1"/>
    <col min="14347" max="14347" width="28.44140625" customWidth="1"/>
    <col min="14348" max="14348" width="23" customWidth="1"/>
    <col min="14349" max="14349" width="16.33203125" customWidth="1"/>
    <col min="14350" max="14351" width="15.5546875" customWidth="1"/>
    <col min="14352" max="14352" width="17.5546875" customWidth="1"/>
    <col min="14353" max="14353" width="16.88671875" customWidth="1"/>
    <col min="14354" max="14354" width="17.88671875" customWidth="1"/>
    <col min="14355" max="14355" width="15" customWidth="1"/>
    <col min="14356" max="14356" width="13.88671875" bestFit="1" customWidth="1"/>
    <col min="14357" max="14357" width="16.33203125" customWidth="1"/>
    <col min="14358" max="14358" width="13.88671875" bestFit="1" customWidth="1"/>
    <col min="14359" max="14359" width="14.33203125" bestFit="1" customWidth="1"/>
    <col min="14360" max="14360" width="13.88671875" bestFit="1" customWidth="1"/>
    <col min="14361" max="14361" width="17.33203125" customWidth="1"/>
    <col min="14362" max="14362" width="14.33203125" bestFit="1" customWidth="1"/>
    <col min="14363" max="14363" width="13.88671875" bestFit="1" customWidth="1"/>
    <col min="14364" max="14365" width="14.33203125" bestFit="1" customWidth="1"/>
    <col min="14366" max="14368" width="13.88671875" bestFit="1" customWidth="1"/>
    <col min="14369" max="14369" width="14.33203125" bestFit="1" customWidth="1"/>
    <col min="14370" max="14370" width="13.88671875" bestFit="1" customWidth="1"/>
    <col min="14371" max="14371" width="16.109375" customWidth="1"/>
    <col min="14372" max="14372" width="17.6640625" customWidth="1"/>
    <col min="14594" max="14594" width="2.109375" customWidth="1"/>
    <col min="14595" max="14595" width="24.6640625" customWidth="1"/>
    <col min="14596" max="14596" width="34.5546875" customWidth="1"/>
    <col min="14597" max="14597" width="33" customWidth="1"/>
    <col min="14598" max="14598" width="68.6640625" customWidth="1"/>
    <col min="14599" max="14599" width="35.33203125" customWidth="1"/>
    <col min="14600" max="14600" width="34.33203125" customWidth="1"/>
    <col min="14601" max="14601" width="37.44140625" customWidth="1"/>
    <col min="14602" max="14602" width="37.109375" customWidth="1"/>
    <col min="14603" max="14603" width="28.44140625" customWidth="1"/>
    <col min="14604" max="14604" width="23" customWidth="1"/>
    <col min="14605" max="14605" width="16.33203125" customWidth="1"/>
    <col min="14606" max="14607" width="15.5546875" customWidth="1"/>
    <col min="14608" max="14608" width="17.5546875" customWidth="1"/>
    <col min="14609" max="14609" width="16.88671875" customWidth="1"/>
    <col min="14610" max="14610" width="17.88671875" customWidth="1"/>
    <col min="14611" max="14611" width="15" customWidth="1"/>
    <col min="14612" max="14612" width="13.88671875" bestFit="1" customWidth="1"/>
    <col min="14613" max="14613" width="16.33203125" customWidth="1"/>
    <col min="14614" max="14614" width="13.88671875" bestFit="1" customWidth="1"/>
    <col min="14615" max="14615" width="14.33203125" bestFit="1" customWidth="1"/>
    <col min="14616" max="14616" width="13.88671875" bestFit="1" customWidth="1"/>
    <col min="14617" max="14617" width="17.33203125" customWidth="1"/>
    <col min="14618" max="14618" width="14.33203125" bestFit="1" customWidth="1"/>
    <col min="14619" max="14619" width="13.88671875" bestFit="1" customWidth="1"/>
    <col min="14620" max="14621" width="14.33203125" bestFit="1" customWidth="1"/>
    <col min="14622" max="14624" width="13.88671875" bestFit="1" customWidth="1"/>
    <col min="14625" max="14625" width="14.33203125" bestFit="1" customWidth="1"/>
    <col min="14626" max="14626" width="13.88671875" bestFit="1" customWidth="1"/>
    <col min="14627" max="14627" width="16.109375" customWidth="1"/>
    <col min="14628" max="14628" width="17.6640625" customWidth="1"/>
    <col min="14850" max="14850" width="2.109375" customWidth="1"/>
    <col min="14851" max="14851" width="24.6640625" customWidth="1"/>
    <col min="14852" max="14852" width="34.5546875" customWidth="1"/>
    <col min="14853" max="14853" width="33" customWidth="1"/>
    <col min="14854" max="14854" width="68.6640625" customWidth="1"/>
    <col min="14855" max="14855" width="35.33203125" customWidth="1"/>
    <col min="14856" max="14856" width="34.33203125" customWidth="1"/>
    <col min="14857" max="14857" width="37.44140625" customWidth="1"/>
    <col min="14858" max="14858" width="37.109375" customWidth="1"/>
    <col min="14859" max="14859" width="28.44140625" customWidth="1"/>
    <col min="14860" max="14860" width="23" customWidth="1"/>
    <col min="14861" max="14861" width="16.33203125" customWidth="1"/>
    <col min="14862" max="14863" width="15.5546875" customWidth="1"/>
    <col min="14864" max="14864" width="17.5546875" customWidth="1"/>
    <col min="14865" max="14865" width="16.88671875" customWidth="1"/>
    <col min="14866" max="14866" width="17.88671875" customWidth="1"/>
    <col min="14867" max="14867" width="15" customWidth="1"/>
    <col min="14868" max="14868" width="13.88671875" bestFit="1" customWidth="1"/>
    <col min="14869" max="14869" width="16.33203125" customWidth="1"/>
    <col min="14870" max="14870" width="13.88671875" bestFit="1" customWidth="1"/>
    <col min="14871" max="14871" width="14.33203125" bestFit="1" customWidth="1"/>
    <col min="14872" max="14872" width="13.88671875" bestFit="1" customWidth="1"/>
    <col min="14873" max="14873" width="17.33203125" customWidth="1"/>
    <col min="14874" max="14874" width="14.33203125" bestFit="1" customWidth="1"/>
    <col min="14875" max="14875" width="13.88671875" bestFit="1" customWidth="1"/>
    <col min="14876" max="14877" width="14.33203125" bestFit="1" customWidth="1"/>
    <col min="14878" max="14880" width="13.88671875" bestFit="1" customWidth="1"/>
    <col min="14881" max="14881" width="14.33203125" bestFit="1" customWidth="1"/>
    <col min="14882" max="14882" width="13.88671875" bestFit="1" customWidth="1"/>
    <col min="14883" max="14883" width="16.109375" customWidth="1"/>
    <col min="14884" max="14884" width="17.6640625" customWidth="1"/>
    <col min="15106" max="15106" width="2.109375" customWidth="1"/>
    <col min="15107" max="15107" width="24.6640625" customWidth="1"/>
    <col min="15108" max="15108" width="34.5546875" customWidth="1"/>
    <col min="15109" max="15109" width="33" customWidth="1"/>
    <col min="15110" max="15110" width="68.6640625" customWidth="1"/>
    <col min="15111" max="15111" width="35.33203125" customWidth="1"/>
    <col min="15112" max="15112" width="34.33203125" customWidth="1"/>
    <col min="15113" max="15113" width="37.44140625" customWidth="1"/>
    <col min="15114" max="15114" width="37.109375" customWidth="1"/>
    <col min="15115" max="15115" width="28.44140625" customWidth="1"/>
    <col min="15116" max="15116" width="23" customWidth="1"/>
    <col min="15117" max="15117" width="16.33203125" customWidth="1"/>
    <col min="15118" max="15119" width="15.5546875" customWidth="1"/>
    <col min="15120" max="15120" width="17.5546875" customWidth="1"/>
    <col min="15121" max="15121" width="16.88671875" customWidth="1"/>
    <col min="15122" max="15122" width="17.88671875" customWidth="1"/>
    <col min="15123" max="15123" width="15" customWidth="1"/>
    <col min="15124" max="15124" width="13.88671875" bestFit="1" customWidth="1"/>
    <col min="15125" max="15125" width="16.33203125" customWidth="1"/>
    <col min="15126" max="15126" width="13.88671875" bestFit="1" customWidth="1"/>
    <col min="15127" max="15127" width="14.33203125" bestFit="1" customWidth="1"/>
    <col min="15128" max="15128" width="13.88671875" bestFit="1" customWidth="1"/>
    <col min="15129" max="15129" width="17.33203125" customWidth="1"/>
    <col min="15130" max="15130" width="14.33203125" bestFit="1" customWidth="1"/>
    <col min="15131" max="15131" width="13.88671875" bestFit="1" customWidth="1"/>
    <col min="15132" max="15133" width="14.33203125" bestFit="1" customWidth="1"/>
    <col min="15134" max="15136" width="13.88671875" bestFit="1" customWidth="1"/>
    <col min="15137" max="15137" width="14.33203125" bestFit="1" customWidth="1"/>
    <col min="15138" max="15138" width="13.88671875" bestFit="1" customWidth="1"/>
    <col min="15139" max="15139" width="16.109375" customWidth="1"/>
    <col min="15140" max="15140" width="17.6640625" customWidth="1"/>
    <col min="15362" max="15362" width="2.109375" customWidth="1"/>
    <col min="15363" max="15363" width="24.6640625" customWidth="1"/>
    <col min="15364" max="15364" width="34.5546875" customWidth="1"/>
    <col min="15365" max="15365" width="33" customWidth="1"/>
    <col min="15366" max="15366" width="68.6640625" customWidth="1"/>
    <col min="15367" max="15367" width="35.33203125" customWidth="1"/>
    <col min="15368" max="15368" width="34.33203125" customWidth="1"/>
    <col min="15369" max="15369" width="37.44140625" customWidth="1"/>
    <col min="15370" max="15370" width="37.109375" customWidth="1"/>
    <col min="15371" max="15371" width="28.44140625" customWidth="1"/>
    <col min="15372" max="15372" width="23" customWidth="1"/>
    <col min="15373" max="15373" width="16.33203125" customWidth="1"/>
    <col min="15374" max="15375" width="15.5546875" customWidth="1"/>
    <col min="15376" max="15376" width="17.5546875" customWidth="1"/>
    <col min="15377" max="15377" width="16.88671875" customWidth="1"/>
    <col min="15378" max="15378" width="17.88671875" customWidth="1"/>
    <col min="15379" max="15379" width="15" customWidth="1"/>
    <col min="15380" max="15380" width="13.88671875" bestFit="1" customWidth="1"/>
    <col min="15381" max="15381" width="16.33203125" customWidth="1"/>
    <col min="15382" max="15382" width="13.88671875" bestFit="1" customWidth="1"/>
    <col min="15383" max="15383" width="14.33203125" bestFit="1" customWidth="1"/>
    <col min="15384" max="15384" width="13.88671875" bestFit="1" customWidth="1"/>
    <col min="15385" max="15385" width="17.33203125" customWidth="1"/>
    <col min="15386" max="15386" width="14.33203125" bestFit="1" customWidth="1"/>
    <col min="15387" max="15387" width="13.88671875" bestFit="1" customWidth="1"/>
    <col min="15388" max="15389" width="14.33203125" bestFit="1" customWidth="1"/>
    <col min="15390" max="15392" width="13.88671875" bestFit="1" customWidth="1"/>
    <col min="15393" max="15393" width="14.33203125" bestFit="1" customWidth="1"/>
    <col min="15394" max="15394" width="13.88671875" bestFit="1" customWidth="1"/>
    <col min="15395" max="15395" width="16.109375" customWidth="1"/>
    <col min="15396" max="15396" width="17.6640625" customWidth="1"/>
    <col min="15618" max="15618" width="2.109375" customWidth="1"/>
    <col min="15619" max="15619" width="24.6640625" customWidth="1"/>
    <col min="15620" max="15620" width="34.5546875" customWidth="1"/>
    <col min="15621" max="15621" width="33" customWidth="1"/>
    <col min="15622" max="15622" width="68.6640625" customWidth="1"/>
    <col min="15623" max="15623" width="35.33203125" customWidth="1"/>
    <col min="15624" max="15624" width="34.33203125" customWidth="1"/>
    <col min="15625" max="15625" width="37.44140625" customWidth="1"/>
    <col min="15626" max="15626" width="37.109375" customWidth="1"/>
    <col min="15627" max="15627" width="28.44140625" customWidth="1"/>
    <col min="15628" max="15628" width="23" customWidth="1"/>
    <col min="15629" max="15629" width="16.33203125" customWidth="1"/>
    <col min="15630" max="15631" width="15.5546875" customWidth="1"/>
    <col min="15632" max="15632" width="17.5546875" customWidth="1"/>
    <col min="15633" max="15633" width="16.88671875" customWidth="1"/>
    <col min="15634" max="15634" width="17.88671875" customWidth="1"/>
    <col min="15635" max="15635" width="15" customWidth="1"/>
    <col min="15636" max="15636" width="13.88671875" bestFit="1" customWidth="1"/>
    <col min="15637" max="15637" width="16.33203125" customWidth="1"/>
    <col min="15638" max="15638" width="13.88671875" bestFit="1" customWidth="1"/>
    <col min="15639" max="15639" width="14.33203125" bestFit="1" customWidth="1"/>
    <col min="15640" max="15640" width="13.88671875" bestFit="1" customWidth="1"/>
    <col min="15641" max="15641" width="17.33203125" customWidth="1"/>
    <col min="15642" max="15642" width="14.33203125" bestFit="1" customWidth="1"/>
    <col min="15643" max="15643" width="13.88671875" bestFit="1" customWidth="1"/>
    <col min="15644" max="15645" width="14.33203125" bestFit="1" customWidth="1"/>
    <col min="15646" max="15648" width="13.88671875" bestFit="1" customWidth="1"/>
    <col min="15649" max="15649" width="14.33203125" bestFit="1" customWidth="1"/>
    <col min="15650" max="15650" width="13.88671875" bestFit="1" customWidth="1"/>
    <col min="15651" max="15651" width="16.109375" customWidth="1"/>
    <col min="15652" max="15652" width="17.6640625" customWidth="1"/>
    <col min="15874" max="15874" width="2.109375" customWidth="1"/>
    <col min="15875" max="15875" width="24.6640625" customWidth="1"/>
    <col min="15876" max="15876" width="34.5546875" customWidth="1"/>
    <col min="15877" max="15877" width="33" customWidth="1"/>
    <col min="15878" max="15878" width="68.6640625" customWidth="1"/>
    <col min="15879" max="15879" width="35.33203125" customWidth="1"/>
    <col min="15880" max="15880" width="34.33203125" customWidth="1"/>
    <col min="15881" max="15881" width="37.44140625" customWidth="1"/>
    <col min="15882" max="15882" width="37.109375" customWidth="1"/>
    <col min="15883" max="15883" width="28.44140625" customWidth="1"/>
    <col min="15884" max="15884" width="23" customWidth="1"/>
    <col min="15885" max="15885" width="16.33203125" customWidth="1"/>
    <col min="15886" max="15887" width="15.5546875" customWidth="1"/>
    <col min="15888" max="15888" width="17.5546875" customWidth="1"/>
    <col min="15889" max="15889" width="16.88671875" customWidth="1"/>
    <col min="15890" max="15890" width="17.88671875" customWidth="1"/>
    <col min="15891" max="15891" width="15" customWidth="1"/>
    <col min="15892" max="15892" width="13.88671875" bestFit="1" customWidth="1"/>
    <col min="15893" max="15893" width="16.33203125" customWidth="1"/>
    <col min="15894" max="15894" width="13.88671875" bestFit="1" customWidth="1"/>
    <col min="15895" max="15895" width="14.33203125" bestFit="1" customWidth="1"/>
    <col min="15896" max="15896" width="13.88671875" bestFit="1" customWidth="1"/>
    <col min="15897" max="15897" width="17.33203125" customWidth="1"/>
    <col min="15898" max="15898" width="14.33203125" bestFit="1" customWidth="1"/>
    <col min="15899" max="15899" width="13.88671875" bestFit="1" customWidth="1"/>
    <col min="15900" max="15901" width="14.33203125" bestFit="1" customWidth="1"/>
    <col min="15902" max="15904" width="13.88671875" bestFit="1" customWidth="1"/>
    <col min="15905" max="15905" width="14.33203125" bestFit="1" customWidth="1"/>
    <col min="15906" max="15906" width="13.88671875" bestFit="1" customWidth="1"/>
    <col min="15907" max="15907" width="16.109375" customWidth="1"/>
    <col min="15908" max="15908" width="17.6640625" customWidth="1"/>
    <col min="16130" max="16130" width="2.109375" customWidth="1"/>
    <col min="16131" max="16131" width="24.6640625" customWidth="1"/>
    <col min="16132" max="16132" width="34.5546875" customWidth="1"/>
    <col min="16133" max="16133" width="33" customWidth="1"/>
    <col min="16134" max="16134" width="68.6640625" customWidth="1"/>
    <col min="16135" max="16135" width="35.33203125" customWidth="1"/>
    <col min="16136" max="16136" width="34.33203125" customWidth="1"/>
    <col min="16137" max="16137" width="37.44140625" customWidth="1"/>
    <col min="16138" max="16138" width="37.109375" customWidth="1"/>
    <col min="16139" max="16139" width="28.44140625" customWidth="1"/>
    <col min="16140" max="16140" width="23" customWidth="1"/>
    <col min="16141" max="16141" width="16.33203125" customWidth="1"/>
    <col min="16142" max="16143" width="15.5546875" customWidth="1"/>
    <col min="16144" max="16144" width="17.5546875" customWidth="1"/>
    <col min="16145" max="16145" width="16.88671875" customWidth="1"/>
    <col min="16146" max="16146" width="17.88671875" customWidth="1"/>
    <col min="16147" max="16147" width="15" customWidth="1"/>
    <col min="16148" max="16148" width="13.88671875" bestFit="1" customWidth="1"/>
    <col min="16149" max="16149" width="16.33203125" customWidth="1"/>
    <col min="16150" max="16150" width="13.88671875" bestFit="1" customWidth="1"/>
    <col min="16151" max="16151" width="14.33203125" bestFit="1" customWidth="1"/>
    <col min="16152" max="16152" width="13.88671875" bestFit="1" customWidth="1"/>
    <col min="16153" max="16153" width="17.33203125" customWidth="1"/>
    <col min="16154" max="16154" width="14.33203125" bestFit="1" customWidth="1"/>
    <col min="16155" max="16155" width="13.88671875" bestFit="1" customWidth="1"/>
    <col min="16156" max="16157" width="14.33203125" bestFit="1" customWidth="1"/>
    <col min="16158" max="16160" width="13.88671875" bestFit="1" customWidth="1"/>
    <col min="16161" max="16161" width="14.33203125" bestFit="1" customWidth="1"/>
    <col min="16162" max="16162" width="13.88671875" bestFit="1" customWidth="1"/>
    <col min="16163" max="16163" width="16.109375" customWidth="1"/>
    <col min="16164" max="16164" width="17.6640625" customWidth="1"/>
  </cols>
  <sheetData>
    <row r="2" spans="2:33" s="249" customFormat="1" ht="11.4" x14ac:dyDescent="0.2">
      <c r="B2" s="335"/>
      <c r="C2" s="336"/>
      <c r="D2" s="336" t="s">
        <v>10</v>
      </c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</row>
    <row r="3" spans="2:33" s="249" customFormat="1" ht="12" x14ac:dyDescent="0.25">
      <c r="B3" s="337" t="s">
        <v>637</v>
      </c>
      <c r="C3" s="337"/>
      <c r="D3" s="336">
        <v>1</v>
      </c>
      <c r="E3" s="336">
        <v>2</v>
      </c>
      <c r="F3" s="336">
        <v>3</v>
      </c>
      <c r="G3" s="336">
        <v>4</v>
      </c>
      <c r="H3" s="336">
        <v>5</v>
      </c>
      <c r="I3" s="336">
        <v>6</v>
      </c>
      <c r="J3" s="336">
        <v>7</v>
      </c>
      <c r="K3" s="336">
        <v>8</v>
      </c>
      <c r="L3" s="336">
        <v>9</v>
      </c>
      <c r="M3" s="336">
        <v>10</v>
      </c>
      <c r="N3" s="336">
        <v>11</v>
      </c>
      <c r="O3" s="336">
        <v>12</v>
      </c>
      <c r="P3" s="336">
        <v>13</v>
      </c>
      <c r="Q3" s="336">
        <v>14</v>
      </c>
      <c r="R3" s="336">
        <v>15</v>
      </c>
      <c r="S3" s="336">
        <v>16</v>
      </c>
      <c r="T3" s="336">
        <v>17</v>
      </c>
      <c r="U3" s="336">
        <v>18</v>
      </c>
      <c r="V3" s="336">
        <v>19</v>
      </c>
      <c r="W3" s="336">
        <v>20</v>
      </c>
      <c r="X3" s="336">
        <v>21</v>
      </c>
      <c r="Y3" s="336">
        <v>22</v>
      </c>
      <c r="Z3" s="336">
        <v>23</v>
      </c>
      <c r="AA3" s="336">
        <v>24</v>
      </c>
      <c r="AB3" s="336">
        <v>25</v>
      </c>
      <c r="AC3" s="336">
        <v>26</v>
      </c>
      <c r="AD3" s="336">
        <v>27</v>
      </c>
      <c r="AE3" s="336">
        <v>28</v>
      </c>
      <c r="AF3" s="336">
        <v>29</v>
      </c>
      <c r="AG3" s="336">
        <v>30</v>
      </c>
    </row>
    <row r="4" spans="2:33" s="249" customFormat="1" ht="24" customHeight="1" x14ac:dyDescent="0.3">
      <c r="B4" s="347" t="s">
        <v>42</v>
      </c>
      <c r="C4" s="338" t="s">
        <v>9</v>
      </c>
      <c r="D4" s="339">
        <v>2024</v>
      </c>
      <c r="E4" s="339">
        <v>2025</v>
      </c>
      <c r="F4" s="339">
        <f>$D$4+E3</f>
        <v>2026</v>
      </c>
      <c r="G4" s="339">
        <f t="shared" ref="G4:AG4" si="0">$D$4+F3</f>
        <v>2027</v>
      </c>
      <c r="H4" s="339">
        <f t="shared" si="0"/>
        <v>2028</v>
      </c>
      <c r="I4" s="339">
        <f t="shared" si="0"/>
        <v>2029</v>
      </c>
      <c r="J4" s="339">
        <f t="shared" si="0"/>
        <v>2030</v>
      </c>
      <c r="K4" s="339">
        <f t="shared" si="0"/>
        <v>2031</v>
      </c>
      <c r="L4" s="339">
        <f t="shared" si="0"/>
        <v>2032</v>
      </c>
      <c r="M4" s="339">
        <f t="shared" si="0"/>
        <v>2033</v>
      </c>
      <c r="N4" s="339">
        <f t="shared" si="0"/>
        <v>2034</v>
      </c>
      <c r="O4" s="339">
        <f t="shared" si="0"/>
        <v>2035</v>
      </c>
      <c r="P4" s="339">
        <f t="shared" si="0"/>
        <v>2036</v>
      </c>
      <c r="Q4" s="339">
        <f t="shared" si="0"/>
        <v>2037</v>
      </c>
      <c r="R4" s="339">
        <f t="shared" si="0"/>
        <v>2038</v>
      </c>
      <c r="S4" s="339">
        <f t="shared" si="0"/>
        <v>2039</v>
      </c>
      <c r="T4" s="339">
        <f t="shared" si="0"/>
        <v>2040</v>
      </c>
      <c r="U4" s="339">
        <f t="shared" si="0"/>
        <v>2041</v>
      </c>
      <c r="V4" s="339">
        <f t="shared" si="0"/>
        <v>2042</v>
      </c>
      <c r="W4" s="339">
        <f t="shared" si="0"/>
        <v>2043</v>
      </c>
      <c r="X4" s="339">
        <f t="shared" si="0"/>
        <v>2044</v>
      </c>
      <c r="Y4" s="339">
        <f t="shared" si="0"/>
        <v>2045</v>
      </c>
      <c r="Z4" s="339">
        <f t="shared" si="0"/>
        <v>2046</v>
      </c>
      <c r="AA4" s="339">
        <f t="shared" si="0"/>
        <v>2047</v>
      </c>
      <c r="AB4" s="339">
        <f t="shared" si="0"/>
        <v>2048</v>
      </c>
      <c r="AC4" s="339">
        <f t="shared" si="0"/>
        <v>2049</v>
      </c>
      <c r="AD4" s="339">
        <f t="shared" si="0"/>
        <v>2050</v>
      </c>
      <c r="AE4" s="339">
        <f t="shared" si="0"/>
        <v>2051</v>
      </c>
      <c r="AF4" s="339">
        <f t="shared" si="0"/>
        <v>2052</v>
      </c>
      <c r="AG4" s="339">
        <f t="shared" si="0"/>
        <v>2053</v>
      </c>
    </row>
    <row r="5" spans="2:33" s="249" customFormat="1" ht="11.4" x14ac:dyDescent="0.2">
      <c r="B5" s="336" t="s">
        <v>79</v>
      </c>
      <c r="C5" s="340">
        <f>SUM(D5:AG5)</f>
        <v>0</v>
      </c>
      <c r="D5" s="341">
        <v>0</v>
      </c>
      <c r="E5" s="341">
        <v>0</v>
      </c>
      <c r="F5" s="341">
        <v>0</v>
      </c>
      <c r="G5" s="341">
        <v>0</v>
      </c>
      <c r="H5" s="341">
        <v>0</v>
      </c>
      <c r="I5" s="341">
        <v>0</v>
      </c>
      <c r="J5" s="341">
        <v>0</v>
      </c>
      <c r="K5" s="341">
        <v>0</v>
      </c>
      <c r="L5" s="341">
        <v>0</v>
      </c>
      <c r="M5" s="341">
        <v>0</v>
      </c>
      <c r="N5" s="341">
        <v>0</v>
      </c>
      <c r="O5" s="341">
        <v>0</v>
      </c>
      <c r="P5" s="341">
        <v>0</v>
      </c>
      <c r="Q5" s="341">
        <v>0</v>
      </c>
      <c r="R5" s="341">
        <v>0</v>
      </c>
      <c r="S5" s="341">
        <v>0</v>
      </c>
      <c r="T5" s="341">
        <v>0</v>
      </c>
      <c r="U5" s="341">
        <v>0</v>
      </c>
      <c r="V5" s="341">
        <v>0</v>
      </c>
      <c r="W5" s="341">
        <v>0</v>
      </c>
      <c r="X5" s="341">
        <v>0</v>
      </c>
      <c r="Y5" s="341">
        <v>0</v>
      </c>
      <c r="Z5" s="341">
        <v>0</v>
      </c>
      <c r="AA5" s="341">
        <v>0</v>
      </c>
      <c r="AB5" s="341">
        <v>0</v>
      </c>
      <c r="AC5" s="341">
        <v>0</v>
      </c>
      <c r="AD5" s="341">
        <v>0</v>
      </c>
      <c r="AE5" s="341">
        <v>0</v>
      </c>
      <c r="AF5" s="341">
        <v>0</v>
      </c>
      <c r="AG5" s="341">
        <v>0</v>
      </c>
    </row>
    <row r="6" spans="2:33" s="249" customFormat="1" ht="11.4" x14ac:dyDescent="0.2">
      <c r="B6" s="336" t="s">
        <v>80</v>
      </c>
      <c r="C6" s="340">
        <f>SUM(D6:AG6)</f>
        <v>0</v>
      </c>
      <c r="D6" s="341">
        <v>0</v>
      </c>
      <c r="E6" s="341">
        <v>0</v>
      </c>
      <c r="F6" s="341">
        <v>0</v>
      </c>
      <c r="G6" s="341">
        <v>0</v>
      </c>
      <c r="H6" s="341">
        <v>0</v>
      </c>
      <c r="I6" s="341">
        <v>0</v>
      </c>
      <c r="J6" s="341">
        <v>0</v>
      </c>
      <c r="K6" s="341">
        <v>0</v>
      </c>
      <c r="L6" s="341">
        <v>0</v>
      </c>
      <c r="M6" s="341">
        <v>0</v>
      </c>
      <c r="N6" s="341">
        <v>0</v>
      </c>
      <c r="O6" s="341">
        <v>0</v>
      </c>
      <c r="P6" s="341">
        <v>0</v>
      </c>
      <c r="Q6" s="341">
        <v>0</v>
      </c>
      <c r="R6" s="341">
        <v>0</v>
      </c>
      <c r="S6" s="341">
        <v>0</v>
      </c>
      <c r="T6" s="341">
        <v>0</v>
      </c>
      <c r="U6" s="341">
        <v>0</v>
      </c>
      <c r="V6" s="341">
        <v>0</v>
      </c>
      <c r="W6" s="341">
        <v>0</v>
      </c>
      <c r="X6" s="341">
        <v>0</v>
      </c>
      <c r="Y6" s="341">
        <v>0</v>
      </c>
      <c r="Z6" s="341">
        <v>0</v>
      </c>
      <c r="AA6" s="341">
        <v>0</v>
      </c>
      <c r="AB6" s="341">
        <v>0</v>
      </c>
      <c r="AC6" s="341">
        <v>0</v>
      </c>
      <c r="AD6" s="341">
        <v>0</v>
      </c>
      <c r="AE6" s="341">
        <v>0</v>
      </c>
      <c r="AF6" s="341">
        <v>0</v>
      </c>
      <c r="AG6" s="341">
        <v>0</v>
      </c>
    </row>
    <row r="7" spans="2:33" s="249" customFormat="1" ht="11.4" x14ac:dyDescent="0.2">
      <c r="B7" s="336" t="s">
        <v>81</v>
      </c>
      <c r="C7" s="340">
        <f>SUM(D7:AG7)</f>
        <v>3926026.86</v>
      </c>
      <c r="D7" s="341">
        <f>$J$47*Parametre!F306</f>
        <v>113950.5</v>
      </c>
      <c r="E7" s="341">
        <f>$J$47*Parametre!G306</f>
        <v>115306.5</v>
      </c>
      <c r="F7" s="341">
        <f>$J$47*Parametre!H306</f>
        <v>116678.63999999998</v>
      </c>
      <c r="G7" s="341">
        <f>$J$47*Parametre!I306</f>
        <v>118067.13</v>
      </c>
      <c r="H7" s="341">
        <f>$J$47*Parametre!J306</f>
        <v>119472.12</v>
      </c>
      <c r="I7" s="341">
        <f>$J$47*Parametre!K306</f>
        <v>120893.84999999999</v>
      </c>
      <c r="J7" s="341">
        <f>$J$47*Parametre!L306</f>
        <v>122332.5</v>
      </c>
      <c r="K7" s="341">
        <f>$J$47*Parametre!M306</f>
        <v>123360.09</v>
      </c>
      <c r="L7" s="341">
        <f>$J$47*Parametre!N306</f>
        <v>124396.32</v>
      </c>
      <c r="M7" s="341">
        <f>$J$47*Parametre!O306</f>
        <v>125441.25</v>
      </c>
      <c r="N7" s="341">
        <f>$J$47*Parametre!P306</f>
        <v>126494.97</v>
      </c>
      <c r="O7" s="341">
        <f>$J$47*Parametre!Q306</f>
        <v>127557.54000000001</v>
      </c>
      <c r="P7" s="341">
        <f>$J$47*Parametre!R306</f>
        <v>128629.01999999999</v>
      </c>
      <c r="Q7" s="341">
        <f>$J$47*Parametre!S306</f>
        <v>129709.5</v>
      </c>
      <c r="R7" s="341">
        <f>$J$47*Parametre!T306</f>
        <v>130799.07</v>
      </c>
      <c r="S7" s="341">
        <f>$J$47*Parametre!U306</f>
        <v>131897.79</v>
      </c>
      <c r="T7" s="341">
        <f>$J$47*Parametre!V306</f>
        <v>133005.72</v>
      </c>
      <c r="U7" s="341">
        <f>$J$47*Parametre!W306</f>
        <v>133936.76999999999</v>
      </c>
      <c r="V7" s="341">
        <f>$J$47*Parametre!X306</f>
        <v>134874.33000000002</v>
      </c>
      <c r="W7" s="341">
        <f>$J$47*Parametre!Y306</f>
        <v>135818.46</v>
      </c>
      <c r="X7" s="341">
        <f>$J$47*Parametre!Z306</f>
        <v>136769.19</v>
      </c>
      <c r="Y7" s="341">
        <f>$J$47*Parametre!AA306</f>
        <v>137726.58000000002</v>
      </c>
      <c r="Z7" s="341">
        <f>$J$47*Parametre!AB306</f>
        <v>138690.66</v>
      </c>
      <c r="AA7" s="341">
        <f>$J$47*Parametre!AC306</f>
        <v>139661.49</v>
      </c>
      <c r="AB7" s="341">
        <f>$J$47*Parametre!AD306</f>
        <v>140639.13</v>
      </c>
      <c r="AC7" s="341">
        <f>$J$47*Parametre!AE306</f>
        <v>141623.61000000002</v>
      </c>
      <c r="AD7" s="341">
        <f>$J$47*Parametre!AF306</f>
        <v>142614.99</v>
      </c>
      <c r="AE7" s="341">
        <f>$J$47*Parametre!AG306</f>
        <v>143912.79</v>
      </c>
      <c r="AF7" s="341">
        <f>$J$47*Parametre!AH306</f>
        <v>145222.41</v>
      </c>
      <c r="AG7" s="341">
        <f>$J$47*Parametre!AI306</f>
        <v>146543.94</v>
      </c>
    </row>
    <row r="8" spans="2:33" s="249" customFormat="1" ht="11.4" x14ac:dyDescent="0.2">
      <c r="B8" s="336" t="s">
        <v>656</v>
      </c>
      <c r="C8" s="340">
        <f>SUM(D8:AG8)</f>
        <v>15861668.434740001</v>
      </c>
      <c r="D8" s="342">
        <f>$J$57*1*Parametre!$C$116</f>
        <v>506762.56979999988</v>
      </c>
      <c r="E8" s="342">
        <f>$J$57*1*Parametre!$C$116</f>
        <v>506762.56979999988</v>
      </c>
      <c r="F8" s="342">
        <f>$J$57*1*Parametre!$C$116</f>
        <v>506762.56979999988</v>
      </c>
      <c r="G8" s="342">
        <f>$J$57*1*Parametre!$C$116</f>
        <v>506762.56979999988</v>
      </c>
      <c r="H8" s="342">
        <f>$J$57*1*Parametre!$C$116</f>
        <v>506762.56979999988</v>
      </c>
      <c r="I8" s="342">
        <f>$J$57*1*Parametre!$C$116</f>
        <v>506762.56979999988</v>
      </c>
      <c r="J8" s="342">
        <f>$J$57*1*Parametre!$C$116</f>
        <v>506762.56979999988</v>
      </c>
      <c r="K8" s="342">
        <f>$J$57*1.02*Parametre!$C$116</f>
        <v>516897.82119599992</v>
      </c>
      <c r="L8" s="342">
        <f>$J$57*1.02*Parametre!$C$116</f>
        <v>516897.82119599992</v>
      </c>
      <c r="M8" s="342">
        <f>$J$57*1.02*Parametre!$C$116</f>
        <v>516897.82119599992</v>
      </c>
      <c r="N8" s="342">
        <f>$J$57*1.02*Parametre!$C$116</f>
        <v>516897.82119599992</v>
      </c>
      <c r="O8" s="342">
        <f>$J$57*1.02*Parametre!$C$116</f>
        <v>516897.82119599992</v>
      </c>
      <c r="P8" s="342">
        <f>$J$57*1.04*Parametre!$C$116</f>
        <v>527033.07259199989</v>
      </c>
      <c r="Q8" s="342">
        <f>$J$57*1.04*Parametre!$C$116</f>
        <v>527033.07259199989</v>
      </c>
      <c r="R8" s="342">
        <f>$J$57*1.04*Parametre!$C$116</f>
        <v>527033.07259199989</v>
      </c>
      <c r="S8" s="342">
        <f>$J$57*1.04*Parametre!$C$116</f>
        <v>527033.07259199989</v>
      </c>
      <c r="T8" s="342">
        <f>$J$57*1.04*Parametre!$C$116</f>
        <v>527033.07259199989</v>
      </c>
      <c r="U8" s="342">
        <f>$J$57*1.06*Parametre!$C$116</f>
        <v>537168.32398799993</v>
      </c>
      <c r="V8" s="342">
        <f>$J$57*1.06*Parametre!$C$116</f>
        <v>537168.32398799993</v>
      </c>
      <c r="W8" s="342">
        <f>$J$57*1.06*Parametre!$C$116</f>
        <v>537168.32398799993</v>
      </c>
      <c r="X8" s="342">
        <f>$J$57*1.06*Parametre!$C$116</f>
        <v>537168.32398799993</v>
      </c>
      <c r="Y8" s="342">
        <f>$J$57*1.06*Parametre!$C$116</f>
        <v>537168.32398799993</v>
      </c>
      <c r="Z8" s="342">
        <f>$J$57*1.08*Parametre!$C$116</f>
        <v>547303.57538399997</v>
      </c>
      <c r="AA8" s="342">
        <f>$J$57*1.08*Parametre!$C$116</f>
        <v>547303.57538399997</v>
      </c>
      <c r="AB8" s="342">
        <f>$J$57*1.08*Parametre!$C$116</f>
        <v>547303.57538399997</v>
      </c>
      <c r="AC8" s="342">
        <f>$J$57*1.08*Parametre!$C$116</f>
        <v>547303.57538399997</v>
      </c>
      <c r="AD8" s="342">
        <f>$J$57*1.08*Parametre!$C$116</f>
        <v>547303.57538399997</v>
      </c>
      <c r="AE8" s="342">
        <f>$J$57*1.1*Parametre!$C$116</f>
        <v>557438.82678</v>
      </c>
      <c r="AF8" s="342">
        <f>$J$57*1.1*Parametre!$C$116</f>
        <v>557438.82678</v>
      </c>
      <c r="AG8" s="342">
        <f>$J$57*1.1*Parametre!$C$116</f>
        <v>557438.82678</v>
      </c>
    </row>
    <row r="9" spans="2:33" s="249" customFormat="1" ht="12" x14ac:dyDescent="0.25">
      <c r="B9" s="337" t="s">
        <v>9</v>
      </c>
      <c r="C9" s="343">
        <f>SUM(D9:AG9)</f>
        <v>19787695.294740003</v>
      </c>
      <c r="D9" s="344">
        <f>SUM(D5:D8)</f>
        <v>620713.06979999994</v>
      </c>
      <c r="E9" s="344">
        <f t="shared" ref="E9:AG9" si="1">SUM(E5:E8)</f>
        <v>622069.06979999994</v>
      </c>
      <c r="F9" s="344">
        <f t="shared" si="1"/>
        <v>623441.20979999984</v>
      </c>
      <c r="G9" s="344">
        <f t="shared" si="1"/>
        <v>624829.69979999983</v>
      </c>
      <c r="H9" s="344">
        <f t="shared" si="1"/>
        <v>626234.68979999982</v>
      </c>
      <c r="I9" s="344">
        <f t="shared" si="1"/>
        <v>627656.41979999992</v>
      </c>
      <c r="J9" s="344">
        <f t="shared" si="1"/>
        <v>629095.06979999994</v>
      </c>
      <c r="K9" s="344">
        <f t="shared" si="1"/>
        <v>640257.91119599994</v>
      </c>
      <c r="L9" s="344">
        <f t="shared" si="1"/>
        <v>641294.14119599992</v>
      </c>
      <c r="M9" s="344">
        <f t="shared" si="1"/>
        <v>642339.07119599986</v>
      </c>
      <c r="N9" s="344">
        <f t="shared" si="1"/>
        <v>643392.79119599995</v>
      </c>
      <c r="O9" s="344">
        <f t="shared" si="1"/>
        <v>644455.3611959999</v>
      </c>
      <c r="P9" s="344">
        <f t="shared" si="1"/>
        <v>655662.09259199991</v>
      </c>
      <c r="Q9" s="344">
        <f t="shared" si="1"/>
        <v>656742.57259199989</v>
      </c>
      <c r="R9" s="344">
        <f t="shared" si="1"/>
        <v>657832.14259199984</v>
      </c>
      <c r="S9" s="344">
        <f t="shared" si="1"/>
        <v>658930.86259199993</v>
      </c>
      <c r="T9" s="344">
        <f t="shared" si="1"/>
        <v>660038.79259199987</v>
      </c>
      <c r="U9" s="344">
        <f t="shared" si="1"/>
        <v>671105.09398799995</v>
      </c>
      <c r="V9" s="344">
        <f t="shared" si="1"/>
        <v>672042.65398800001</v>
      </c>
      <c r="W9" s="344">
        <f t="shared" si="1"/>
        <v>672986.78398799989</v>
      </c>
      <c r="X9" s="344">
        <f t="shared" si="1"/>
        <v>673937.51398799988</v>
      </c>
      <c r="Y9" s="344">
        <f t="shared" si="1"/>
        <v>674894.90398800001</v>
      </c>
      <c r="Z9" s="344">
        <f t="shared" si="1"/>
        <v>685994.235384</v>
      </c>
      <c r="AA9" s="344">
        <f t="shared" si="1"/>
        <v>686965.06538399996</v>
      </c>
      <c r="AB9" s="344">
        <f t="shared" si="1"/>
        <v>687942.70538399997</v>
      </c>
      <c r="AC9" s="344">
        <f t="shared" si="1"/>
        <v>688927.18538399995</v>
      </c>
      <c r="AD9" s="344">
        <f t="shared" si="1"/>
        <v>689918.56538399996</v>
      </c>
      <c r="AE9" s="344">
        <f t="shared" si="1"/>
        <v>701351.61678000004</v>
      </c>
      <c r="AF9" s="344">
        <f t="shared" si="1"/>
        <v>702661.23678000004</v>
      </c>
      <c r="AG9" s="344">
        <f t="shared" si="1"/>
        <v>703982.76677999995</v>
      </c>
    </row>
    <row r="10" spans="2:33" s="249" customFormat="1" ht="11.4" x14ac:dyDescent="0.2">
      <c r="B10" s="335"/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5"/>
      <c r="AE10" s="335"/>
      <c r="AF10" s="335"/>
      <c r="AG10" s="335"/>
    </row>
    <row r="11" spans="2:33" s="249" customFormat="1" ht="11.4" x14ac:dyDescent="0.2"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</row>
    <row r="12" spans="2:33" s="249" customFormat="1" ht="11.4" x14ac:dyDescent="0.2">
      <c r="B12" s="335"/>
      <c r="C12" s="336"/>
      <c r="D12" s="336" t="s">
        <v>10</v>
      </c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</row>
    <row r="13" spans="2:33" s="249" customFormat="1" ht="12" x14ac:dyDescent="0.25">
      <c r="B13" s="337" t="s">
        <v>638</v>
      </c>
      <c r="C13" s="337"/>
      <c r="D13" s="345">
        <v>1</v>
      </c>
      <c r="E13" s="345">
        <v>2</v>
      </c>
      <c r="F13" s="345">
        <v>3</v>
      </c>
      <c r="G13" s="345">
        <v>4</v>
      </c>
      <c r="H13" s="345">
        <v>5</v>
      </c>
      <c r="I13" s="345">
        <v>6</v>
      </c>
      <c r="J13" s="345">
        <v>7</v>
      </c>
      <c r="K13" s="345">
        <v>8</v>
      </c>
      <c r="L13" s="345">
        <v>9</v>
      </c>
      <c r="M13" s="345">
        <v>10</v>
      </c>
      <c r="N13" s="345">
        <v>11</v>
      </c>
      <c r="O13" s="345">
        <v>12</v>
      </c>
      <c r="P13" s="345">
        <v>13</v>
      </c>
      <c r="Q13" s="345">
        <v>14</v>
      </c>
      <c r="R13" s="345">
        <v>15</v>
      </c>
      <c r="S13" s="345">
        <v>16</v>
      </c>
      <c r="T13" s="345">
        <v>17</v>
      </c>
      <c r="U13" s="345">
        <v>18</v>
      </c>
      <c r="V13" s="345">
        <v>19</v>
      </c>
      <c r="W13" s="345">
        <v>20</v>
      </c>
      <c r="X13" s="345">
        <v>21</v>
      </c>
      <c r="Y13" s="345">
        <v>22</v>
      </c>
      <c r="Z13" s="345">
        <v>23</v>
      </c>
      <c r="AA13" s="345">
        <v>24</v>
      </c>
      <c r="AB13" s="345">
        <v>25</v>
      </c>
      <c r="AC13" s="345">
        <v>26</v>
      </c>
      <c r="AD13" s="345">
        <v>27</v>
      </c>
      <c r="AE13" s="345">
        <v>28</v>
      </c>
      <c r="AF13" s="345">
        <v>29</v>
      </c>
      <c r="AG13" s="345">
        <v>30</v>
      </c>
    </row>
    <row r="14" spans="2:33" s="249" customFormat="1" ht="23.4" customHeight="1" x14ac:dyDescent="0.3">
      <c r="B14" s="347" t="s">
        <v>44</v>
      </c>
      <c r="C14" s="338" t="s">
        <v>9</v>
      </c>
      <c r="D14" s="346">
        <f>D4</f>
        <v>2024</v>
      </c>
      <c r="E14" s="346">
        <f t="shared" ref="E14:AG14" si="2">E4</f>
        <v>2025</v>
      </c>
      <c r="F14" s="346">
        <f t="shared" si="2"/>
        <v>2026</v>
      </c>
      <c r="G14" s="346">
        <f t="shared" si="2"/>
        <v>2027</v>
      </c>
      <c r="H14" s="346">
        <f t="shared" si="2"/>
        <v>2028</v>
      </c>
      <c r="I14" s="346">
        <f t="shared" si="2"/>
        <v>2029</v>
      </c>
      <c r="J14" s="346">
        <f t="shared" si="2"/>
        <v>2030</v>
      </c>
      <c r="K14" s="346">
        <f t="shared" si="2"/>
        <v>2031</v>
      </c>
      <c r="L14" s="346">
        <f t="shared" si="2"/>
        <v>2032</v>
      </c>
      <c r="M14" s="346">
        <f t="shared" si="2"/>
        <v>2033</v>
      </c>
      <c r="N14" s="346">
        <f t="shared" si="2"/>
        <v>2034</v>
      </c>
      <c r="O14" s="346">
        <f t="shared" si="2"/>
        <v>2035</v>
      </c>
      <c r="P14" s="346">
        <f t="shared" si="2"/>
        <v>2036</v>
      </c>
      <c r="Q14" s="346">
        <f t="shared" si="2"/>
        <v>2037</v>
      </c>
      <c r="R14" s="346">
        <f t="shared" si="2"/>
        <v>2038</v>
      </c>
      <c r="S14" s="346">
        <f t="shared" si="2"/>
        <v>2039</v>
      </c>
      <c r="T14" s="346">
        <f t="shared" si="2"/>
        <v>2040</v>
      </c>
      <c r="U14" s="346">
        <f t="shared" si="2"/>
        <v>2041</v>
      </c>
      <c r="V14" s="346">
        <f t="shared" si="2"/>
        <v>2042</v>
      </c>
      <c r="W14" s="346">
        <f t="shared" si="2"/>
        <v>2043</v>
      </c>
      <c r="X14" s="346">
        <f t="shared" si="2"/>
        <v>2044</v>
      </c>
      <c r="Y14" s="346">
        <f t="shared" si="2"/>
        <v>2045</v>
      </c>
      <c r="Z14" s="346">
        <f t="shared" si="2"/>
        <v>2046</v>
      </c>
      <c r="AA14" s="346">
        <f t="shared" si="2"/>
        <v>2047</v>
      </c>
      <c r="AB14" s="346">
        <f t="shared" si="2"/>
        <v>2048</v>
      </c>
      <c r="AC14" s="346">
        <f t="shared" si="2"/>
        <v>2049</v>
      </c>
      <c r="AD14" s="346">
        <f t="shared" si="2"/>
        <v>2050</v>
      </c>
      <c r="AE14" s="346">
        <f t="shared" si="2"/>
        <v>2051</v>
      </c>
      <c r="AF14" s="346">
        <f t="shared" si="2"/>
        <v>2052</v>
      </c>
      <c r="AG14" s="346">
        <f t="shared" si="2"/>
        <v>2053</v>
      </c>
    </row>
    <row r="15" spans="2:33" s="249" customFormat="1" ht="11.4" x14ac:dyDescent="0.2">
      <c r="B15" s="336" t="s">
        <v>79</v>
      </c>
      <c r="C15" s="340">
        <f>SUM(D15:AG15)</f>
        <v>0</v>
      </c>
      <c r="D15" s="341">
        <v>0</v>
      </c>
      <c r="E15" s="341">
        <v>0</v>
      </c>
      <c r="F15" s="341">
        <v>0</v>
      </c>
      <c r="G15" s="341">
        <v>0</v>
      </c>
      <c r="H15" s="341">
        <v>0</v>
      </c>
      <c r="I15" s="341">
        <v>0</v>
      </c>
      <c r="J15" s="341">
        <v>0</v>
      </c>
      <c r="K15" s="341">
        <v>0</v>
      </c>
      <c r="L15" s="341">
        <v>0</v>
      </c>
      <c r="M15" s="341">
        <v>0</v>
      </c>
      <c r="N15" s="341">
        <v>0</v>
      </c>
      <c r="O15" s="341">
        <v>0</v>
      </c>
      <c r="P15" s="341">
        <v>0</v>
      </c>
      <c r="Q15" s="341">
        <v>0</v>
      </c>
      <c r="R15" s="341">
        <v>0</v>
      </c>
      <c r="S15" s="341">
        <v>0</v>
      </c>
      <c r="T15" s="341">
        <v>0</v>
      </c>
      <c r="U15" s="341">
        <v>0</v>
      </c>
      <c r="V15" s="341">
        <v>0</v>
      </c>
      <c r="W15" s="341">
        <v>0</v>
      </c>
      <c r="X15" s="341">
        <v>0</v>
      </c>
      <c r="Y15" s="341">
        <v>0</v>
      </c>
      <c r="Z15" s="341">
        <v>0</v>
      </c>
      <c r="AA15" s="341">
        <v>0</v>
      </c>
      <c r="AB15" s="341">
        <v>0</v>
      </c>
      <c r="AC15" s="341">
        <v>0</v>
      </c>
      <c r="AD15" s="341">
        <v>0</v>
      </c>
      <c r="AE15" s="341">
        <v>0</v>
      </c>
      <c r="AF15" s="341">
        <v>0</v>
      </c>
      <c r="AG15" s="341">
        <v>0</v>
      </c>
    </row>
    <row r="16" spans="2:33" s="249" customFormat="1" ht="11.4" x14ac:dyDescent="0.2">
      <c r="B16" s="336" t="s">
        <v>80</v>
      </c>
      <c r="C16" s="340">
        <f>SUM(D16:AG16)</f>
        <v>0</v>
      </c>
      <c r="D16" s="341">
        <v>0</v>
      </c>
      <c r="E16" s="341">
        <v>0</v>
      </c>
      <c r="F16" s="341">
        <v>0</v>
      </c>
      <c r="G16" s="341">
        <v>0</v>
      </c>
      <c r="H16" s="341">
        <v>0</v>
      </c>
      <c r="I16" s="341">
        <v>0</v>
      </c>
      <c r="J16" s="341">
        <v>0</v>
      </c>
      <c r="K16" s="341">
        <v>0</v>
      </c>
      <c r="L16" s="341">
        <v>0</v>
      </c>
      <c r="M16" s="341">
        <v>0</v>
      </c>
      <c r="N16" s="341">
        <v>0</v>
      </c>
      <c r="O16" s="341">
        <v>0</v>
      </c>
      <c r="P16" s="341">
        <v>0</v>
      </c>
      <c r="Q16" s="341">
        <v>0</v>
      </c>
      <c r="R16" s="341">
        <v>0</v>
      </c>
      <c r="S16" s="341">
        <v>0</v>
      </c>
      <c r="T16" s="341">
        <v>0</v>
      </c>
      <c r="U16" s="341">
        <v>0</v>
      </c>
      <c r="V16" s="341">
        <v>0</v>
      </c>
      <c r="W16" s="341">
        <v>0</v>
      </c>
      <c r="X16" s="341">
        <v>0</v>
      </c>
      <c r="Y16" s="341">
        <v>0</v>
      </c>
      <c r="Z16" s="341">
        <v>0</v>
      </c>
      <c r="AA16" s="341">
        <v>0</v>
      </c>
      <c r="AB16" s="341">
        <v>0</v>
      </c>
      <c r="AC16" s="341">
        <v>0</v>
      </c>
      <c r="AD16" s="341">
        <v>0</v>
      </c>
      <c r="AE16" s="341">
        <v>0</v>
      </c>
      <c r="AF16" s="341">
        <v>0</v>
      </c>
      <c r="AG16" s="341">
        <v>0</v>
      </c>
    </row>
    <row r="17" spans="2:33" s="249" customFormat="1" ht="11.4" x14ac:dyDescent="0.2">
      <c r="B17" s="336" t="s">
        <v>81</v>
      </c>
      <c r="C17" s="340">
        <f>SUM(D17:AG17)</f>
        <v>687823.67939999979</v>
      </c>
      <c r="D17" s="341">
        <f>D7</f>
        <v>113950.5</v>
      </c>
      <c r="E17" s="341">
        <f>E7</f>
        <v>115306.5</v>
      </c>
      <c r="F17" s="341">
        <f>F7*0.5+F7*0.5*B62</f>
        <v>64756.645199999992</v>
      </c>
      <c r="G17" s="341">
        <f>G7*$B$62</f>
        <v>12987.3843</v>
      </c>
      <c r="H17" s="341">
        <f t="shared" ref="H17:AG17" si="3">H7*$B$62</f>
        <v>13141.933199999999</v>
      </c>
      <c r="I17" s="341">
        <f t="shared" si="3"/>
        <v>13298.323499999999</v>
      </c>
      <c r="J17" s="341">
        <f t="shared" si="3"/>
        <v>13456.575000000001</v>
      </c>
      <c r="K17" s="341">
        <f t="shared" si="3"/>
        <v>13569.609899999999</v>
      </c>
      <c r="L17" s="341">
        <f t="shared" si="3"/>
        <v>13683.595200000002</v>
      </c>
      <c r="M17" s="341">
        <f t="shared" si="3"/>
        <v>13798.5375</v>
      </c>
      <c r="N17" s="341">
        <f t="shared" si="3"/>
        <v>13914.4467</v>
      </c>
      <c r="O17" s="341">
        <f t="shared" si="3"/>
        <v>14031.329400000001</v>
      </c>
      <c r="P17" s="341">
        <f t="shared" si="3"/>
        <v>14149.1922</v>
      </c>
      <c r="Q17" s="341">
        <f t="shared" si="3"/>
        <v>14268.045</v>
      </c>
      <c r="R17" s="341">
        <f t="shared" si="3"/>
        <v>14387.897700000001</v>
      </c>
      <c r="S17" s="341">
        <f t="shared" si="3"/>
        <v>14508.7569</v>
      </c>
      <c r="T17" s="341">
        <f t="shared" si="3"/>
        <v>14630.629199999999</v>
      </c>
      <c r="U17" s="341">
        <f t="shared" si="3"/>
        <v>14733.044699999999</v>
      </c>
      <c r="V17" s="341">
        <f t="shared" si="3"/>
        <v>14836.176300000001</v>
      </c>
      <c r="W17" s="341">
        <f t="shared" si="3"/>
        <v>14940.0306</v>
      </c>
      <c r="X17" s="341">
        <f t="shared" si="3"/>
        <v>15044.6109</v>
      </c>
      <c r="Y17" s="341">
        <f t="shared" si="3"/>
        <v>15149.923800000002</v>
      </c>
      <c r="Z17" s="341">
        <f t="shared" si="3"/>
        <v>15255.972600000001</v>
      </c>
      <c r="AA17" s="341">
        <f t="shared" si="3"/>
        <v>15362.7639</v>
      </c>
      <c r="AB17" s="341">
        <f t="shared" si="3"/>
        <v>15470.3043</v>
      </c>
      <c r="AC17" s="341">
        <f t="shared" si="3"/>
        <v>15578.597100000001</v>
      </c>
      <c r="AD17" s="341">
        <f t="shared" si="3"/>
        <v>15687.648899999998</v>
      </c>
      <c r="AE17" s="341">
        <f t="shared" si="3"/>
        <v>15830.406900000002</v>
      </c>
      <c r="AF17" s="341">
        <f t="shared" si="3"/>
        <v>15974.465100000001</v>
      </c>
      <c r="AG17" s="341">
        <f t="shared" si="3"/>
        <v>16119.8334</v>
      </c>
    </row>
    <row r="18" spans="2:33" s="249" customFormat="1" ht="11.4" x14ac:dyDescent="0.2">
      <c r="B18" s="336" t="s">
        <v>656</v>
      </c>
      <c r="C18" s="340">
        <f>SUM(D18:AG18)</f>
        <v>2711787.8635137584</v>
      </c>
      <c r="D18" s="342">
        <f>D8</f>
        <v>506762.56979999988</v>
      </c>
      <c r="E18" s="342">
        <f>E8</f>
        <v>506762.56979999988</v>
      </c>
      <c r="F18" s="342">
        <f>F8*0.5+F8*0.5*B62*Parametre!C116</f>
        <v>278466.03210509993</v>
      </c>
      <c r="G18" s="342">
        <f>G8*$B$62*Parametre!$C$116</f>
        <v>50169.494410199986</v>
      </c>
      <c r="H18" s="342">
        <f>H8*$B$62*Parametre!$C$116</f>
        <v>50169.494410199986</v>
      </c>
      <c r="I18" s="342">
        <f>I8*$B$62*Parametre!$C$116</f>
        <v>50169.494410199986</v>
      </c>
      <c r="J18" s="342">
        <f>J8*$B$62*Parametre!$C$116</f>
        <v>50169.494410199986</v>
      </c>
      <c r="K18" s="342">
        <f>K8*$B$62*Parametre!$C$116</f>
        <v>51172.884298403995</v>
      </c>
      <c r="L18" s="342">
        <f>L8*$B$62*Parametre!$C$116</f>
        <v>51172.884298403995</v>
      </c>
      <c r="M18" s="342">
        <f>M8*$B$62*Parametre!$C$116</f>
        <v>51172.884298403995</v>
      </c>
      <c r="N18" s="342">
        <f>N8*$B$62*Parametre!$C$116</f>
        <v>51172.884298403995</v>
      </c>
      <c r="O18" s="342">
        <f>O8*$B$62*Parametre!$C$116</f>
        <v>51172.884298403995</v>
      </c>
      <c r="P18" s="342">
        <f>P8*$B$62*Parametre!$C$116</f>
        <v>52176.274186607989</v>
      </c>
      <c r="Q18" s="342">
        <f>Q8*$B$62*Parametre!$C$116</f>
        <v>52176.274186607989</v>
      </c>
      <c r="R18" s="342">
        <f>R8*$B$62*Parametre!$C$116</f>
        <v>52176.274186607989</v>
      </c>
      <c r="S18" s="342">
        <f>S8*$B$62*Parametre!$C$116</f>
        <v>52176.274186607989</v>
      </c>
      <c r="T18" s="342">
        <f>T8*$B$62*Parametre!$C$116</f>
        <v>52176.274186607989</v>
      </c>
      <c r="U18" s="342">
        <f>U8*$B$62*Parametre!$C$116</f>
        <v>53179.664074811997</v>
      </c>
      <c r="V18" s="342">
        <f>V8*$B$62*Parametre!$C$116</f>
        <v>53179.664074811997</v>
      </c>
      <c r="W18" s="342">
        <f>W8*$B$62*Parametre!$C$116</f>
        <v>53179.664074811997</v>
      </c>
      <c r="X18" s="342">
        <f>X8*$B$62*Parametre!$C$116</f>
        <v>53179.664074811997</v>
      </c>
      <c r="Y18" s="342">
        <f>Y8*$B$62*Parametre!$C$116</f>
        <v>53179.664074811997</v>
      </c>
      <c r="Z18" s="342">
        <f>Z8*$B$62*Parametre!$C$116</f>
        <v>54183.053963015998</v>
      </c>
      <c r="AA18" s="342">
        <f>AA8*$B$62*Parametre!$C$116</f>
        <v>54183.053963015998</v>
      </c>
      <c r="AB18" s="342">
        <f>AB8*$B$62*Parametre!$C$116</f>
        <v>54183.053963015998</v>
      </c>
      <c r="AC18" s="342">
        <f>AC8*$B$62*Parametre!$C$116</f>
        <v>54183.053963015998</v>
      </c>
      <c r="AD18" s="342">
        <f>AD8*$B$62*Parametre!$C$116</f>
        <v>54183.053963015998</v>
      </c>
      <c r="AE18" s="342">
        <f>AE8*$B$62*Parametre!$C$116</f>
        <v>55186.443851220007</v>
      </c>
      <c r="AF18" s="342">
        <f>AF8*$B$62*Parametre!$C$116</f>
        <v>55186.443851220007</v>
      </c>
      <c r="AG18" s="342">
        <f>AG8*$B$62*Parametre!$C$116</f>
        <v>55186.443851220007</v>
      </c>
    </row>
    <row r="19" spans="2:33" s="249" customFormat="1" ht="12" x14ac:dyDescent="0.25">
      <c r="B19" s="337" t="s">
        <v>9</v>
      </c>
      <c r="C19" s="343">
        <f>SUM(D19:AG19)</f>
        <v>3399611.5429137596</v>
      </c>
      <c r="D19" s="344">
        <f>SUM(D15:D18)</f>
        <v>620713.06979999994</v>
      </c>
      <c r="E19" s="344">
        <f t="shared" ref="E19:AG19" si="4">SUM(E15:E18)</f>
        <v>622069.06979999994</v>
      </c>
      <c r="F19" s="344">
        <f t="shared" si="4"/>
        <v>343222.6773050999</v>
      </c>
      <c r="G19" s="344">
        <f t="shared" si="4"/>
        <v>63156.878710199984</v>
      </c>
      <c r="H19" s="344">
        <f t="shared" si="4"/>
        <v>63311.427610199986</v>
      </c>
      <c r="I19" s="344">
        <f t="shared" si="4"/>
        <v>63467.817910199985</v>
      </c>
      <c r="J19" s="344">
        <f t="shared" si="4"/>
        <v>63626.069410199983</v>
      </c>
      <c r="K19" s="344">
        <f t="shared" si="4"/>
        <v>64742.494198403991</v>
      </c>
      <c r="L19" s="344">
        <f t="shared" si="4"/>
        <v>64856.479498403998</v>
      </c>
      <c r="M19" s="344">
        <f t="shared" si="4"/>
        <v>64971.421798403993</v>
      </c>
      <c r="N19" s="344">
        <f t="shared" si="4"/>
        <v>65087.330998403995</v>
      </c>
      <c r="O19" s="344">
        <f t="shared" si="4"/>
        <v>65204.213698403997</v>
      </c>
      <c r="P19" s="344">
        <f t="shared" si="4"/>
        <v>66325.466386607994</v>
      </c>
      <c r="Q19" s="344">
        <f t="shared" si="4"/>
        <v>66444.319186607987</v>
      </c>
      <c r="R19" s="344">
        <f t="shared" si="4"/>
        <v>66564.17188660799</v>
      </c>
      <c r="S19" s="344">
        <f t="shared" si="4"/>
        <v>66685.031086607982</v>
      </c>
      <c r="T19" s="344">
        <f t="shared" si="4"/>
        <v>66806.903386607984</v>
      </c>
      <c r="U19" s="344">
        <f t="shared" si="4"/>
        <v>67912.708774811996</v>
      </c>
      <c r="V19" s="344">
        <f t="shared" si="4"/>
        <v>68015.840374812004</v>
      </c>
      <c r="W19" s="344">
        <f t="shared" si="4"/>
        <v>68119.694674811995</v>
      </c>
      <c r="X19" s="344">
        <f t="shared" si="4"/>
        <v>68224.274974811997</v>
      </c>
      <c r="Y19" s="344">
        <f t="shared" si="4"/>
        <v>68329.587874812001</v>
      </c>
      <c r="Z19" s="344">
        <f t="shared" si="4"/>
        <v>69439.026563015999</v>
      </c>
      <c r="AA19" s="344">
        <f t="shared" si="4"/>
        <v>69545.817863015996</v>
      </c>
      <c r="AB19" s="344">
        <f t="shared" si="4"/>
        <v>69653.358263015994</v>
      </c>
      <c r="AC19" s="344">
        <f t="shared" si="4"/>
        <v>69761.651063016005</v>
      </c>
      <c r="AD19" s="344">
        <f t="shared" si="4"/>
        <v>69870.702863015991</v>
      </c>
      <c r="AE19" s="344">
        <f t="shared" si="4"/>
        <v>71016.850751220016</v>
      </c>
      <c r="AF19" s="344">
        <f t="shared" si="4"/>
        <v>71160.908951220015</v>
      </c>
      <c r="AG19" s="344">
        <f t="shared" si="4"/>
        <v>71306.277251220003</v>
      </c>
    </row>
    <row r="22" spans="2:33" s="262" customFormat="1" ht="18.75" customHeight="1" x14ac:dyDescent="0.25"/>
    <row r="23" spans="2:33" ht="13.8" thickBot="1" x14ac:dyDescent="0.3"/>
    <row r="24" spans="2:33" x14ac:dyDescent="0.25">
      <c r="B24" s="404" t="s">
        <v>680</v>
      </c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6"/>
    </row>
    <row r="25" spans="2:33" x14ac:dyDescent="0.25">
      <c r="B25" s="407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9"/>
    </row>
    <row r="26" spans="2:33" ht="13.8" thickBot="1" x14ac:dyDescent="0.3">
      <c r="B26" s="410"/>
      <c r="C26" s="411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12"/>
    </row>
    <row r="28" spans="2:33" ht="13.8" thickBot="1" x14ac:dyDescent="0.3"/>
    <row r="29" spans="2:33" ht="46.5" customHeight="1" thickBot="1" x14ac:dyDescent="0.3">
      <c r="B29" s="277" t="s">
        <v>642</v>
      </c>
      <c r="C29" s="278" t="s">
        <v>660</v>
      </c>
      <c r="D29" s="279" t="s">
        <v>642</v>
      </c>
      <c r="E29" s="278" t="s">
        <v>670</v>
      </c>
      <c r="H29" s="263"/>
      <c r="I29" s="268"/>
      <c r="J29" s="269"/>
    </row>
    <row r="30" spans="2:33" ht="13.8" x14ac:dyDescent="0.25">
      <c r="B30" s="297" t="s">
        <v>645</v>
      </c>
      <c r="C30" s="306">
        <v>12</v>
      </c>
      <c r="D30" s="298" t="s">
        <v>648</v>
      </c>
      <c r="E30" s="306">
        <v>18</v>
      </c>
      <c r="H30" s="263"/>
      <c r="I30" s="268"/>
    </row>
    <row r="31" spans="2:33" ht="13.8" x14ac:dyDescent="0.25">
      <c r="B31" s="299" t="s">
        <v>646</v>
      </c>
      <c r="C31" s="307">
        <v>18</v>
      </c>
      <c r="D31" s="300" t="s">
        <v>646</v>
      </c>
      <c r="E31" s="308">
        <v>18</v>
      </c>
      <c r="F31" s="268"/>
      <c r="G31" s="268"/>
      <c r="H31" s="270"/>
      <c r="I31" s="268"/>
    </row>
    <row r="32" spans="2:33" ht="13.8" x14ac:dyDescent="0.25">
      <c r="B32" s="301" t="s">
        <v>647</v>
      </c>
      <c r="C32" s="308">
        <v>10</v>
      </c>
      <c r="D32" s="302" t="s">
        <v>647</v>
      </c>
      <c r="E32" s="308">
        <v>10</v>
      </c>
      <c r="F32" s="271"/>
      <c r="G32" s="271"/>
      <c r="H32" s="271"/>
      <c r="I32" s="267"/>
    </row>
    <row r="33" spans="2:41" ht="13.8" x14ac:dyDescent="0.25">
      <c r="B33" s="309" t="s">
        <v>643</v>
      </c>
      <c r="C33" s="310" t="s">
        <v>643</v>
      </c>
      <c r="D33" s="303" t="s">
        <v>649</v>
      </c>
      <c r="E33" s="308">
        <v>9</v>
      </c>
      <c r="F33" s="268"/>
      <c r="G33" s="268"/>
      <c r="H33" s="271"/>
      <c r="I33" s="267"/>
    </row>
    <row r="34" spans="2:41" ht="13.8" x14ac:dyDescent="0.25">
      <c r="B34" s="301" t="s">
        <v>643</v>
      </c>
      <c r="C34" s="307" t="s">
        <v>643</v>
      </c>
      <c r="D34" s="304" t="s">
        <v>650</v>
      </c>
      <c r="E34" s="308">
        <v>17</v>
      </c>
      <c r="F34" s="272"/>
      <c r="G34" s="272"/>
      <c r="H34" s="272"/>
      <c r="I34" s="267"/>
    </row>
    <row r="35" spans="2:41" ht="13.8" x14ac:dyDescent="0.25">
      <c r="B35" s="311" t="s">
        <v>643</v>
      </c>
      <c r="C35" s="312" t="s">
        <v>643</v>
      </c>
      <c r="D35" s="304" t="s">
        <v>651</v>
      </c>
      <c r="E35" s="308">
        <v>8</v>
      </c>
    </row>
    <row r="36" spans="2:41" ht="13.8" x14ac:dyDescent="0.25">
      <c r="B36" s="299" t="s">
        <v>643</v>
      </c>
      <c r="C36" s="307" t="s">
        <v>643</v>
      </c>
      <c r="D36" s="304" t="s">
        <v>652</v>
      </c>
      <c r="E36" s="313">
        <v>8</v>
      </c>
      <c r="I36" s="273"/>
    </row>
    <row r="37" spans="2:41" ht="13.8" x14ac:dyDescent="0.25">
      <c r="B37" s="311" t="s">
        <v>643</v>
      </c>
      <c r="C37" s="312" t="s">
        <v>643</v>
      </c>
      <c r="D37" s="304" t="s">
        <v>653</v>
      </c>
      <c r="E37" s="308">
        <v>39</v>
      </c>
    </row>
    <row r="38" spans="2:41" ht="13.8" x14ac:dyDescent="0.25">
      <c r="B38" s="311" t="s">
        <v>643</v>
      </c>
      <c r="C38" s="312" t="s">
        <v>643</v>
      </c>
      <c r="D38" s="304" t="s">
        <v>654</v>
      </c>
      <c r="E38" s="308">
        <v>14</v>
      </c>
    </row>
    <row r="39" spans="2:41" ht="14.4" thickBot="1" x14ac:dyDescent="0.3">
      <c r="B39" s="314" t="s">
        <v>643</v>
      </c>
      <c r="C39" s="315" t="s">
        <v>643</v>
      </c>
      <c r="D39" s="305" t="s">
        <v>655</v>
      </c>
      <c r="E39" s="316">
        <v>23</v>
      </c>
    </row>
    <row r="40" spans="2:41" ht="24" thickBot="1" x14ac:dyDescent="0.5">
      <c r="B40" s="264" t="s">
        <v>641</v>
      </c>
      <c r="C40" s="265">
        <f>SUM(C30:C36)</f>
        <v>40</v>
      </c>
      <c r="D40" s="274" t="s">
        <v>641</v>
      </c>
      <c r="E40" s="265">
        <f>SUM(E30:E39)</f>
        <v>164</v>
      </c>
    </row>
    <row r="41" spans="2:41" ht="13.8" thickBot="1" x14ac:dyDescent="0.3"/>
    <row r="42" spans="2:41" ht="13.2" customHeight="1" x14ac:dyDescent="0.25">
      <c r="B42" s="394" t="s">
        <v>678</v>
      </c>
      <c r="C42" s="395"/>
      <c r="D42" s="387" t="s">
        <v>667</v>
      </c>
      <c r="E42" s="387" t="s">
        <v>664</v>
      </c>
      <c r="F42" s="388"/>
      <c r="G42" s="388"/>
      <c r="H42" s="388"/>
      <c r="I42" s="389"/>
      <c r="J42" s="400" t="s">
        <v>666</v>
      </c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2"/>
      <c r="V42" s="382"/>
      <c r="W42" s="382"/>
      <c r="X42" s="382"/>
      <c r="Y42" s="382"/>
      <c r="Z42" s="382"/>
      <c r="AA42" s="382"/>
      <c r="AB42" s="382"/>
      <c r="AC42" s="382"/>
      <c r="AD42" s="382"/>
      <c r="AE42" s="382"/>
      <c r="AF42" s="382"/>
      <c r="AG42" s="382"/>
      <c r="AH42" s="382"/>
      <c r="AI42" s="382"/>
      <c r="AJ42" s="382"/>
      <c r="AK42" s="382"/>
      <c r="AL42" s="382"/>
      <c r="AM42" s="382"/>
      <c r="AN42" s="382"/>
    </row>
    <row r="43" spans="2:41" ht="13.8" customHeight="1" thickBot="1" x14ac:dyDescent="0.3">
      <c r="B43" s="396"/>
      <c r="C43" s="397"/>
      <c r="D43" s="393"/>
      <c r="E43" s="390"/>
      <c r="F43" s="391"/>
      <c r="G43" s="391"/>
      <c r="H43" s="391"/>
      <c r="I43" s="392"/>
      <c r="J43" s="401"/>
      <c r="K43" s="382"/>
      <c r="L43" s="382"/>
      <c r="M43" s="382"/>
      <c r="N43" s="382"/>
      <c r="O43" s="382"/>
      <c r="P43" s="382"/>
      <c r="Q43" s="382"/>
      <c r="R43" s="382"/>
      <c r="S43" s="382"/>
      <c r="T43" s="382"/>
      <c r="U43" s="382"/>
      <c r="V43" s="382"/>
      <c r="W43" s="382"/>
      <c r="X43" s="382"/>
      <c r="Y43" s="382"/>
      <c r="Z43" s="382"/>
      <c r="AA43" s="382"/>
      <c r="AB43" s="382"/>
      <c r="AC43" s="382"/>
      <c r="AD43" s="382"/>
      <c r="AE43" s="382"/>
      <c r="AF43" s="382"/>
      <c r="AG43" s="382"/>
      <c r="AH43" s="382"/>
      <c r="AI43" s="382"/>
      <c r="AJ43" s="382"/>
      <c r="AK43" s="382"/>
      <c r="AL43" s="382"/>
      <c r="AM43" s="382"/>
      <c r="AN43" s="382"/>
    </row>
    <row r="44" spans="2:41" ht="13.8" customHeight="1" thickBot="1" x14ac:dyDescent="0.3">
      <c r="B44" s="398"/>
      <c r="C44" s="399"/>
      <c r="D44" s="390"/>
      <c r="E44" s="287">
        <v>2019</v>
      </c>
      <c r="F44" s="288">
        <v>2020</v>
      </c>
      <c r="G44" s="289">
        <v>2021</v>
      </c>
      <c r="H44" s="287">
        <v>2022</v>
      </c>
      <c r="I44" s="280">
        <v>2023</v>
      </c>
      <c r="J44" s="281">
        <v>2024</v>
      </c>
      <c r="K44" s="284"/>
      <c r="L44" s="28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4"/>
      <c r="AJ44" s="284"/>
      <c r="AK44" s="284"/>
      <c r="AL44" s="284"/>
      <c r="AM44" s="284"/>
      <c r="AN44" s="284"/>
    </row>
    <row r="45" spans="2:41" ht="33.75" customHeight="1" thickBot="1" x14ac:dyDescent="0.3">
      <c r="B45" s="402" t="s">
        <v>674</v>
      </c>
      <c r="C45" s="403"/>
      <c r="D45" s="321" t="s">
        <v>677</v>
      </c>
      <c r="E45" s="319">
        <v>0</v>
      </c>
      <c r="F45" s="320">
        <v>0</v>
      </c>
      <c r="G45" s="320">
        <v>0</v>
      </c>
      <c r="H45" s="320">
        <v>0</v>
      </c>
      <c r="I45" s="349">
        <v>0</v>
      </c>
      <c r="J45" s="352">
        <f>AVERAGE(E45:I45)</f>
        <v>0</v>
      </c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  <c r="V45" s="285"/>
      <c r="W45" s="285"/>
      <c r="X45" s="285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285"/>
    </row>
    <row r="46" spans="2:41" ht="33.75" customHeight="1" thickBot="1" x14ac:dyDescent="0.3">
      <c r="B46" s="402" t="s">
        <v>675</v>
      </c>
      <c r="C46" s="403"/>
      <c r="D46" s="321" t="s">
        <v>677</v>
      </c>
      <c r="E46" s="324">
        <v>0</v>
      </c>
      <c r="F46" s="322">
        <v>0</v>
      </c>
      <c r="G46" s="322">
        <v>0</v>
      </c>
      <c r="H46" s="322">
        <v>0</v>
      </c>
      <c r="I46" s="350">
        <v>0</v>
      </c>
      <c r="J46" s="353">
        <f t="shared" ref="J46:J47" si="5">AVERAGE(E46:I46)</f>
        <v>0</v>
      </c>
      <c r="K46" s="285"/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5"/>
      <c r="AA46" s="285"/>
      <c r="AB46" s="285"/>
      <c r="AC46" s="285"/>
      <c r="AD46" s="285"/>
      <c r="AE46" s="285"/>
      <c r="AF46" s="285"/>
      <c r="AG46" s="285"/>
      <c r="AH46" s="285"/>
      <c r="AI46" s="285"/>
      <c r="AJ46" s="285"/>
      <c r="AK46" s="285"/>
      <c r="AL46" s="285"/>
      <c r="AM46" s="285"/>
      <c r="AN46" s="285"/>
    </row>
    <row r="47" spans="2:41" ht="33.75" customHeight="1" thickBot="1" x14ac:dyDescent="0.3">
      <c r="B47" s="385" t="s">
        <v>676</v>
      </c>
      <c r="C47" s="386"/>
      <c r="D47" s="321" t="s">
        <v>677</v>
      </c>
      <c r="E47" s="325">
        <v>3</v>
      </c>
      <c r="F47" s="326">
        <v>2</v>
      </c>
      <c r="G47" s="326">
        <v>4</v>
      </c>
      <c r="H47" s="326">
        <v>2</v>
      </c>
      <c r="I47" s="351">
        <v>4</v>
      </c>
      <c r="J47" s="354">
        <f t="shared" si="5"/>
        <v>3</v>
      </c>
      <c r="K47" s="285"/>
      <c r="L47" s="285"/>
      <c r="M47" s="285"/>
      <c r="N47" s="285"/>
      <c r="O47" s="285"/>
      <c r="P47" s="285"/>
      <c r="Q47" s="285"/>
      <c r="R47" s="285"/>
      <c r="S47" s="285"/>
      <c r="T47" s="285"/>
      <c r="U47" s="285"/>
      <c r="V47" s="285"/>
      <c r="W47" s="285"/>
      <c r="X47" s="285"/>
      <c r="Y47" s="285"/>
      <c r="Z47" s="285"/>
      <c r="AA47" s="285"/>
      <c r="AB47" s="285"/>
      <c r="AC47" s="285"/>
      <c r="AD47" s="285"/>
      <c r="AE47" s="285"/>
      <c r="AF47" s="285"/>
      <c r="AG47" s="285"/>
      <c r="AH47" s="285"/>
      <c r="AI47" s="285"/>
      <c r="AJ47" s="285"/>
      <c r="AK47" s="285"/>
      <c r="AL47" s="285"/>
      <c r="AM47" s="285"/>
      <c r="AN47" s="285"/>
    </row>
    <row r="48" spans="2:41" ht="24" thickBot="1" x14ac:dyDescent="0.5">
      <c r="B48" s="282"/>
      <c r="C48" s="283" t="s">
        <v>641</v>
      </c>
      <c r="D48" s="327"/>
      <c r="E48" s="333">
        <f t="shared" ref="E48" si="6">SUM(E45:E47)</f>
        <v>3</v>
      </c>
      <c r="F48" s="333">
        <f t="shared" ref="F48:G48" si="7">SUM(F45:F47)</f>
        <v>2</v>
      </c>
      <c r="G48" s="333">
        <f t="shared" si="7"/>
        <v>4</v>
      </c>
      <c r="H48" s="333">
        <f t="shared" ref="H48" si="8">SUM(H45:H47)</f>
        <v>2</v>
      </c>
      <c r="I48" s="334">
        <f t="shared" ref="I48" si="9">SUM(I45:I47)</f>
        <v>4</v>
      </c>
      <c r="J48" s="327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</row>
    <row r="49" spans="2:41" ht="25.2" customHeight="1" x14ac:dyDescent="0.25">
      <c r="B49" s="383" t="s">
        <v>665</v>
      </c>
      <c r="C49" s="384"/>
    </row>
    <row r="51" spans="2:41" ht="13.8" thickBot="1" x14ac:dyDescent="0.3"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75"/>
      <c r="AK51" s="275"/>
      <c r="AL51" s="275"/>
      <c r="AM51" s="275"/>
      <c r="AN51" s="275"/>
      <c r="AO51" s="275"/>
    </row>
    <row r="52" spans="2:41" ht="13.2" customHeight="1" x14ac:dyDescent="0.25">
      <c r="B52" s="394" t="s">
        <v>679</v>
      </c>
      <c r="C52" s="395"/>
      <c r="D52" s="387" t="s">
        <v>667</v>
      </c>
      <c r="E52" s="387" t="s">
        <v>661</v>
      </c>
      <c r="F52" s="388"/>
      <c r="G52" s="388"/>
      <c r="H52" s="388"/>
      <c r="I52" s="389"/>
      <c r="J52" s="400" t="s">
        <v>662</v>
      </c>
      <c r="K52" s="413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382"/>
      <c r="AN52" s="382"/>
    </row>
    <row r="53" spans="2:41" ht="13.8" customHeight="1" thickBot="1" x14ac:dyDescent="0.3">
      <c r="B53" s="396"/>
      <c r="C53" s="397"/>
      <c r="D53" s="393"/>
      <c r="E53" s="390"/>
      <c r="F53" s="391"/>
      <c r="G53" s="391"/>
      <c r="H53" s="391"/>
      <c r="I53" s="392"/>
      <c r="J53" s="401"/>
      <c r="K53" s="413"/>
      <c r="L53" s="382"/>
      <c r="M53" s="382"/>
      <c r="N53" s="382"/>
      <c r="O53" s="382"/>
      <c r="P53" s="382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382"/>
      <c r="AN53" s="382"/>
    </row>
    <row r="54" spans="2:41" ht="13.8" customHeight="1" thickBot="1" x14ac:dyDescent="0.3">
      <c r="B54" s="398"/>
      <c r="C54" s="399"/>
      <c r="D54" s="390"/>
      <c r="E54" s="281">
        <v>2019</v>
      </c>
      <c r="F54" s="288">
        <v>2020</v>
      </c>
      <c r="G54" s="289">
        <v>2021</v>
      </c>
      <c r="H54" s="287">
        <v>2022</v>
      </c>
      <c r="I54" s="280">
        <v>2023</v>
      </c>
      <c r="J54" s="287">
        <v>2024</v>
      </c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</row>
    <row r="55" spans="2:41" ht="33.75" customHeight="1" thickBot="1" x14ac:dyDescent="0.3">
      <c r="B55" s="415" t="s">
        <v>668</v>
      </c>
      <c r="C55" s="416"/>
      <c r="D55" s="318" t="s">
        <v>671</v>
      </c>
      <c r="E55" s="290">
        <v>10726.86</v>
      </c>
      <c r="F55" s="291">
        <v>3939.0299999999997</v>
      </c>
      <c r="G55" s="291">
        <v>1549641.13</v>
      </c>
      <c r="H55" s="291">
        <v>104806.9</v>
      </c>
      <c r="I55" s="294">
        <v>130975.69</v>
      </c>
      <c r="J55" s="296">
        <f>AVERAGE(D55:I55)</f>
        <v>360017.9219999999</v>
      </c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  <c r="AL55" s="285"/>
      <c r="AM55" s="285"/>
      <c r="AN55" s="285"/>
    </row>
    <row r="56" spans="2:41" ht="33.75" customHeight="1" thickBot="1" x14ac:dyDescent="0.3">
      <c r="B56" s="417" t="s">
        <v>669</v>
      </c>
      <c r="C56" s="418"/>
      <c r="D56" s="318" t="s">
        <v>672</v>
      </c>
      <c r="E56" s="292">
        <v>195853.38999999998</v>
      </c>
      <c r="F56" s="293">
        <v>267628.01</v>
      </c>
      <c r="G56" s="293">
        <v>215190.15999999997</v>
      </c>
      <c r="H56" s="293">
        <v>162558.41</v>
      </c>
      <c r="I56" s="295">
        <v>174028.03000000003</v>
      </c>
      <c r="J56" s="323">
        <f>AVERAGE(D56:I56)</f>
        <v>203051.60000000003</v>
      </c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85"/>
      <c r="AL56" s="285"/>
      <c r="AM56" s="285"/>
      <c r="AN56" s="285"/>
    </row>
    <row r="57" spans="2:41" ht="24" thickBot="1" x14ac:dyDescent="0.5">
      <c r="B57" s="282"/>
      <c r="C57" s="283" t="s">
        <v>641</v>
      </c>
      <c r="D57" s="327"/>
      <c r="E57" s="330">
        <f t="shared" ref="E57:J57" si="10">SUM(E55:E56)</f>
        <v>206580.25</v>
      </c>
      <c r="F57" s="330">
        <f t="shared" si="10"/>
        <v>271567.04000000004</v>
      </c>
      <c r="G57" s="330">
        <f t="shared" si="10"/>
        <v>1764831.2899999998</v>
      </c>
      <c r="H57" s="330">
        <f t="shared" si="10"/>
        <v>267365.31</v>
      </c>
      <c r="I57" s="331">
        <f t="shared" si="10"/>
        <v>305003.72000000003</v>
      </c>
      <c r="J57" s="332">
        <f t="shared" si="10"/>
        <v>563069.52199999988</v>
      </c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</row>
    <row r="58" spans="2:41" ht="30" customHeight="1" x14ac:dyDescent="0.45">
      <c r="B58" s="383" t="s">
        <v>665</v>
      </c>
      <c r="C58" s="384"/>
      <c r="D58" s="328"/>
      <c r="E58" s="329"/>
      <c r="F58" s="329"/>
      <c r="G58" s="329"/>
      <c r="H58" s="329"/>
      <c r="I58" s="329"/>
      <c r="J58" s="329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86"/>
      <c r="AO58" s="286"/>
    </row>
    <row r="59" spans="2:41" x14ac:dyDescent="0.25">
      <c r="D59" s="266"/>
      <c r="E59" s="266"/>
      <c r="F59" s="266"/>
      <c r="G59" s="266"/>
      <c r="H59" s="266"/>
      <c r="I59" s="266"/>
      <c r="J59" s="266"/>
      <c r="K59" s="266"/>
    </row>
    <row r="60" spans="2:41" ht="13.8" thickBot="1" x14ac:dyDescent="0.3">
      <c r="D60" s="266"/>
      <c r="E60" s="266"/>
      <c r="F60" s="266"/>
      <c r="G60" s="266"/>
      <c r="H60" s="266"/>
      <c r="I60" s="266"/>
      <c r="J60" s="266"/>
      <c r="K60" s="266"/>
    </row>
    <row r="61" spans="2:41" ht="15" thickBot="1" x14ac:dyDescent="0.35">
      <c r="B61" s="419" t="s">
        <v>663</v>
      </c>
      <c r="C61" s="420"/>
      <c r="D61" s="266"/>
      <c r="E61" s="266"/>
      <c r="F61" s="266"/>
      <c r="G61" s="266"/>
      <c r="H61" s="266"/>
      <c r="I61" s="266"/>
      <c r="J61" s="266"/>
      <c r="K61" s="266"/>
    </row>
    <row r="62" spans="2:41" ht="13.8" thickBot="1" x14ac:dyDescent="0.3">
      <c r="B62" s="421">
        <v>0.11</v>
      </c>
      <c r="C62" s="422"/>
      <c r="D62" s="266"/>
      <c r="E62" s="266"/>
      <c r="F62" s="266"/>
      <c r="G62" s="266"/>
      <c r="H62" s="266"/>
      <c r="I62" s="266"/>
      <c r="J62" s="266"/>
      <c r="K62" s="266"/>
    </row>
    <row r="63" spans="2:41" ht="38.4" customHeight="1" x14ac:dyDescent="0.25">
      <c r="B63" s="414" t="s">
        <v>673</v>
      </c>
      <c r="C63" s="414"/>
      <c r="D63" s="317"/>
      <c r="E63" s="317"/>
    </row>
    <row r="64" spans="2:41" x14ac:dyDescent="0.25">
      <c r="D64" s="266"/>
    </row>
    <row r="65" spans="4:4" x14ac:dyDescent="0.25">
      <c r="D65" s="266"/>
    </row>
  </sheetData>
  <sheetProtection algorithmName="SHA-512" hashValue="RlSO3aF6Ee9pqklRcKiMIpltAgoTMBTqmab5WbAD0Ll5pRZU1LuxYU3mLt9/rlnSrbxPKaCkJWbM81VeOvX2Iw==" saltValue="O4Ns1VjiX5iilncQNLMGUA==" spinCount="100000" sheet="1" objects="1" scenarios="1"/>
  <mergeCells count="79">
    <mergeCell ref="B63:C63"/>
    <mergeCell ref="B55:C55"/>
    <mergeCell ref="B56:C56"/>
    <mergeCell ref="B61:C61"/>
    <mergeCell ref="B62:C62"/>
    <mergeCell ref="AF52:AF53"/>
    <mergeCell ref="U52:U53"/>
    <mergeCell ref="V52:V53"/>
    <mergeCell ref="W52:W53"/>
    <mergeCell ref="X52:X53"/>
    <mergeCell ref="Y52:Y53"/>
    <mergeCell ref="Z52:Z53"/>
    <mergeCell ref="AA52:AA53"/>
    <mergeCell ref="AB52:AB53"/>
    <mergeCell ref="AC52:AC53"/>
    <mergeCell ref="AD52:AD53"/>
    <mergeCell ref="AE52:AE53"/>
    <mergeCell ref="AM52:AM53"/>
    <mergeCell ref="AN52:AN53"/>
    <mergeCell ref="AG52:AG53"/>
    <mergeCell ref="AH52:AH53"/>
    <mergeCell ref="AI52:AI53"/>
    <mergeCell ref="AJ52:AJ53"/>
    <mergeCell ref="AK52:AK53"/>
    <mergeCell ref="AL52:AL53"/>
    <mergeCell ref="S52:S53"/>
    <mergeCell ref="T52:T53"/>
    <mergeCell ref="J52:J53"/>
    <mergeCell ref="K52:K53"/>
    <mergeCell ref="L52:L53"/>
    <mergeCell ref="M52:M53"/>
    <mergeCell ref="N52:N53"/>
    <mergeCell ref="O52:O53"/>
    <mergeCell ref="P52:P53"/>
    <mergeCell ref="Q52:Q53"/>
    <mergeCell ref="B45:C45"/>
    <mergeCell ref="B46:C46"/>
    <mergeCell ref="B24:N26"/>
    <mergeCell ref="B52:C54"/>
    <mergeCell ref="R52:R53"/>
    <mergeCell ref="Q42:Q43"/>
    <mergeCell ref="R42:R43"/>
    <mergeCell ref="N42:N43"/>
    <mergeCell ref="O42:O43"/>
    <mergeCell ref="P42:P43"/>
    <mergeCell ref="AM42:AM43"/>
    <mergeCell ref="X42:X43"/>
    <mergeCell ref="Y42:Y43"/>
    <mergeCell ref="Z42:Z43"/>
    <mergeCell ref="AA42:AA43"/>
    <mergeCell ref="AB42:AB43"/>
    <mergeCell ref="AC42:AC43"/>
    <mergeCell ref="AD42:AD43"/>
    <mergeCell ref="AH42:AH43"/>
    <mergeCell ref="AI42:AI43"/>
    <mergeCell ref="AJ42:AJ43"/>
    <mergeCell ref="AK42:AK43"/>
    <mergeCell ref="AL42:AL43"/>
    <mergeCell ref="V42:V43"/>
    <mergeCell ref="W42:W43"/>
    <mergeCell ref="AE42:AE43"/>
    <mergeCell ref="AF42:AF43"/>
    <mergeCell ref="AG42:AG43"/>
    <mergeCell ref="S42:S43"/>
    <mergeCell ref="T42:T43"/>
    <mergeCell ref="U42:U43"/>
    <mergeCell ref="AN42:AN43"/>
    <mergeCell ref="B58:C58"/>
    <mergeCell ref="B47:C47"/>
    <mergeCell ref="B49:C49"/>
    <mergeCell ref="E52:I53"/>
    <mergeCell ref="D52:D54"/>
    <mergeCell ref="B42:C44"/>
    <mergeCell ref="D42:D44"/>
    <mergeCell ref="E42:I43"/>
    <mergeCell ref="J42:J43"/>
    <mergeCell ref="K42:K43"/>
    <mergeCell ref="L42:L43"/>
    <mergeCell ref="M42:M43"/>
  </mergeCells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B286-E4B4-4189-8034-DDF2BE24BF98}">
  <sheetPr>
    <tabColor rgb="FF92D050"/>
  </sheetPr>
  <dimension ref="B2:AG29"/>
  <sheetViews>
    <sheetView zoomScaleNormal="100" workbookViewId="0">
      <selection activeCell="D7" sqref="D7"/>
    </sheetView>
  </sheetViews>
  <sheetFormatPr defaultColWidth="9.109375" defaultRowHeight="10.199999999999999" x14ac:dyDescent="0.2"/>
  <cols>
    <col min="1" max="1" width="2.6640625" style="249" customWidth="1"/>
    <col min="2" max="2" width="33.6640625" style="249" customWidth="1"/>
    <col min="3" max="3" width="10.6640625" style="249" customWidth="1"/>
    <col min="4" max="33" width="8.6640625" style="249" customWidth="1"/>
    <col min="34" max="16384" width="9.109375" style="249"/>
  </cols>
  <sheetData>
    <row r="2" spans="2:33" x14ac:dyDescent="0.2">
      <c r="C2" s="250"/>
      <c r="D2" s="250" t="s">
        <v>10</v>
      </c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</row>
    <row r="3" spans="2:33" x14ac:dyDescent="0.2">
      <c r="B3" s="251" t="s">
        <v>637</v>
      </c>
      <c r="C3" s="251"/>
      <c r="D3" s="250">
        <v>1</v>
      </c>
      <c r="E3" s="250">
        <v>2</v>
      </c>
      <c r="F3" s="250">
        <v>3</v>
      </c>
      <c r="G3" s="250">
        <v>4</v>
      </c>
      <c r="H3" s="250">
        <v>5</v>
      </c>
      <c r="I3" s="250">
        <v>6</v>
      </c>
      <c r="J3" s="250">
        <v>7</v>
      </c>
      <c r="K3" s="250">
        <v>8</v>
      </c>
      <c r="L3" s="250">
        <v>9</v>
      </c>
      <c r="M3" s="250">
        <v>10</v>
      </c>
      <c r="N3" s="250">
        <v>11</v>
      </c>
      <c r="O3" s="250">
        <v>12</v>
      </c>
      <c r="P3" s="250">
        <v>13</v>
      </c>
      <c r="Q3" s="250">
        <v>14</v>
      </c>
      <c r="R3" s="250">
        <v>15</v>
      </c>
      <c r="S3" s="250">
        <v>16</v>
      </c>
      <c r="T3" s="250">
        <v>17</v>
      </c>
      <c r="U3" s="250">
        <v>18</v>
      </c>
      <c r="V3" s="250">
        <v>19</v>
      </c>
      <c r="W3" s="250">
        <v>20</v>
      </c>
      <c r="X3" s="250">
        <v>21</v>
      </c>
      <c r="Y3" s="250">
        <v>22</v>
      </c>
      <c r="Z3" s="250">
        <v>23</v>
      </c>
      <c r="AA3" s="250">
        <v>24</v>
      </c>
      <c r="AB3" s="250">
        <v>25</v>
      </c>
      <c r="AC3" s="250">
        <v>26</v>
      </c>
      <c r="AD3" s="250">
        <v>27</v>
      </c>
      <c r="AE3" s="250">
        <v>28</v>
      </c>
      <c r="AF3" s="250">
        <v>29</v>
      </c>
      <c r="AG3" s="250">
        <v>30</v>
      </c>
    </row>
    <row r="4" spans="2:33" x14ac:dyDescent="0.2">
      <c r="B4" s="252" t="s">
        <v>42</v>
      </c>
      <c r="C4" s="252" t="s">
        <v>9</v>
      </c>
      <c r="D4" s="253">
        <v>2024</v>
      </c>
      <c r="E4" s="253">
        <v>2025</v>
      </c>
      <c r="F4" s="253">
        <f>$D$4+E3</f>
        <v>2026</v>
      </c>
      <c r="G4" s="253">
        <f t="shared" ref="G4:AG4" si="0">$D$4+F3</f>
        <v>2027</v>
      </c>
      <c r="H4" s="253">
        <f t="shared" si="0"/>
        <v>2028</v>
      </c>
      <c r="I4" s="253">
        <f t="shared" si="0"/>
        <v>2029</v>
      </c>
      <c r="J4" s="253">
        <f t="shared" si="0"/>
        <v>2030</v>
      </c>
      <c r="K4" s="253">
        <f t="shared" si="0"/>
        <v>2031</v>
      </c>
      <c r="L4" s="253">
        <f t="shared" si="0"/>
        <v>2032</v>
      </c>
      <c r="M4" s="253">
        <f t="shared" si="0"/>
        <v>2033</v>
      </c>
      <c r="N4" s="253">
        <f t="shared" si="0"/>
        <v>2034</v>
      </c>
      <c r="O4" s="253">
        <f t="shared" si="0"/>
        <v>2035</v>
      </c>
      <c r="P4" s="253">
        <f t="shared" si="0"/>
        <v>2036</v>
      </c>
      <c r="Q4" s="253">
        <f t="shared" si="0"/>
        <v>2037</v>
      </c>
      <c r="R4" s="253">
        <f t="shared" si="0"/>
        <v>2038</v>
      </c>
      <c r="S4" s="253">
        <f t="shared" si="0"/>
        <v>2039</v>
      </c>
      <c r="T4" s="253">
        <f t="shared" si="0"/>
        <v>2040</v>
      </c>
      <c r="U4" s="253">
        <f t="shared" si="0"/>
        <v>2041</v>
      </c>
      <c r="V4" s="253">
        <f t="shared" si="0"/>
        <v>2042</v>
      </c>
      <c r="W4" s="253">
        <f t="shared" si="0"/>
        <v>2043</v>
      </c>
      <c r="X4" s="253">
        <f t="shared" si="0"/>
        <v>2044</v>
      </c>
      <c r="Y4" s="253">
        <f t="shared" si="0"/>
        <v>2045</v>
      </c>
      <c r="Z4" s="253">
        <f t="shared" si="0"/>
        <v>2046</v>
      </c>
      <c r="AA4" s="253">
        <f t="shared" si="0"/>
        <v>2047</v>
      </c>
      <c r="AB4" s="253">
        <f t="shared" si="0"/>
        <v>2048</v>
      </c>
      <c r="AC4" s="253">
        <f t="shared" si="0"/>
        <v>2049</v>
      </c>
      <c r="AD4" s="253">
        <f t="shared" si="0"/>
        <v>2050</v>
      </c>
      <c r="AE4" s="253">
        <f t="shared" si="0"/>
        <v>2051</v>
      </c>
      <c r="AF4" s="253">
        <f t="shared" si="0"/>
        <v>2052</v>
      </c>
      <c r="AG4" s="253">
        <f t="shared" si="0"/>
        <v>2053</v>
      </c>
    </row>
    <row r="5" spans="2:33" x14ac:dyDescent="0.2">
      <c r="B5" s="250" t="s">
        <v>79</v>
      </c>
      <c r="C5" s="254">
        <f>SUM(D5:AG5)</f>
        <v>0</v>
      </c>
      <c r="D5" s="255">
        <f>'13A Bezpečnosť-zranenia, škody'!D5</f>
        <v>0</v>
      </c>
      <c r="E5" s="255">
        <f>'13A Bezpečnosť-zranenia, škody'!E5</f>
        <v>0</v>
      </c>
      <c r="F5" s="255">
        <f>'13A Bezpečnosť-zranenia, škody'!F5</f>
        <v>0</v>
      </c>
      <c r="G5" s="255">
        <f>'13A Bezpečnosť-zranenia, škody'!G5</f>
        <v>0</v>
      </c>
      <c r="H5" s="255">
        <f>'13A Bezpečnosť-zranenia, škody'!H5</f>
        <v>0</v>
      </c>
      <c r="I5" s="255">
        <f>'13A Bezpečnosť-zranenia, škody'!I5</f>
        <v>0</v>
      </c>
      <c r="J5" s="255">
        <f>'13A Bezpečnosť-zranenia, škody'!J5</f>
        <v>0</v>
      </c>
      <c r="K5" s="255">
        <f>'13A Bezpečnosť-zranenia, škody'!K5</f>
        <v>0</v>
      </c>
      <c r="L5" s="255">
        <f>'13A Bezpečnosť-zranenia, škody'!L5</f>
        <v>0</v>
      </c>
      <c r="M5" s="255">
        <f>'13A Bezpečnosť-zranenia, škody'!M5</f>
        <v>0</v>
      </c>
      <c r="N5" s="255">
        <f>'13A Bezpečnosť-zranenia, škody'!N5</f>
        <v>0</v>
      </c>
      <c r="O5" s="255">
        <f>'13A Bezpečnosť-zranenia, škody'!O5</f>
        <v>0</v>
      </c>
      <c r="P5" s="255">
        <f>'13A Bezpečnosť-zranenia, škody'!P5</f>
        <v>0</v>
      </c>
      <c r="Q5" s="255">
        <f>'13A Bezpečnosť-zranenia, škody'!Q5</f>
        <v>0</v>
      </c>
      <c r="R5" s="255">
        <f>'13A Bezpečnosť-zranenia, škody'!R5</f>
        <v>0</v>
      </c>
      <c r="S5" s="255">
        <f>'13A Bezpečnosť-zranenia, škody'!S5</f>
        <v>0</v>
      </c>
      <c r="T5" s="255">
        <f>'13A Bezpečnosť-zranenia, škody'!T5</f>
        <v>0</v>
      </c>
      <c r="U5" s="255">
        <f>'13A Bezpečnosť-zranenia, škody'!U5</f>
        <v>0</v>
      </c>
      <c r="V5" s="255">
        <f>'13A Bezpečnosť-zranenia, škody'!V5</f>
        <v>0</v>
      </c>
      <c r="W5" s="255">
        <f>'13A Bezpečnosť-zranenia, škody'!W5</f>
        <v>0</v>
      </c>
      <c r="X5" s="255">
        <f>'13A Bezpečnosť-zranenia, škody'!X5</f>
        <v>0</v>
      </c>
      <c r="Y5" s="255">
        <f>'13A Bezpečnosť-zranenia, škody'!Y5</f>
        <v>0</v>
      </c>
      <c r="Z5" s="255">
        <f>'13A Bezpečnosť-zranenia, škody'!Z5</f>
        <v>0</v>
      </c>
      <c r="AA5" s="255">
        <f>'13A Bezpečnosť-zranenia, škody'!AA5</f>
        <v>0</v>
      </c>
      <c r="AB5" s="255">
        <f>'13A Bezpečnosť-zranenia, škody'!AB5</f>
        <v>0</v>
      </c>
      <c r="AC5" s="255">
        <f>'13A Bezpečnosť-zranenia, škody'!AC5</f>
        <v>0</v>
      </c>
      <c r="AD5" s="255">
        <f>'13A Bezpečnosť-zranenia, škody'!AD5</f>
        <v>0</v>
      </c>
      <c r="AE5" s="255">
        <f>'13A Bezpečnosť-zranenia, škody'!AE5</f>
        <v>0</v>
      </c>
      <c r="AF5" s="255">
        <f>'13A Bezpečnosť-zranenia, škody'!AF5</f>
        <v>0</v>
      </c>
      <c r="AG5" s="255">
        <f>'13A Bezpečnosť-zranenia, škody'!AG5</f>
        <v>0</v>
      </c>
    </row>
    <row r="6" spans="2:33" x14ac:dyDescent="0.2">
      <c r="B6" s="250" t="s">
        <v>80</v>
      </c>
      <c r="C6" s="254">
        <f>SUM(D6:AG6)</f>
        <v>0</v>
      </c>
      <c r="D6" s="255">
        <f>'13A Bezpečnosť-zranenia, škody'!D6</f>
        <v>0</v>
      </c>
      <c r="E6" s="255">
        <f>'13A Bezpečnosť-zranenia, škody'!E6</f>
        <v>0</v>
      </c>
      <c r="F6" s="255">
        <f>'13A Bezpečnosť-zranenia, škody'!F6</f>
        <v>0</v>
      </c>
      <c r="G6" s="255">
        <f>'13A Bezpečnosť-zranenia, škody'!G6</f>
        <v>0</v>
      </c>
      <c r="H6" s="255">
        <f>'13A Bezpečnosť-zranenia, škody'!H6</f>
        <v>0</v>
      </c>
      <c r="I6" s="255">
        <f>'13A Bezpečnosť-zranenia, škody'!I6</f>
        <v>0</v>
      </c>
      <c r="J6" s="255">
        <f>'13A Bezpečnosť-zranenia, škody'!J6</f>
        <v>0</v>
      </c>
      <c r="K6" s="255">
        <f>'13A Bezpečnosť-zranenia, škody'!K6</f>
        <v>0</v>
      </c>
      <c r="L6" s="255">
        <f>'13A Bezpečnosť-zranenia, škody'!L6</f>
        <v>0</v>
      </c>
      <c r="M6" s="255">
        <f>'13A Bezpečnosť-zranenia, škody'!M6</f>
        <v>0</v>
      </c>
      <c r="N6" s="255">
        <f>'13A Bezpečnosť-zranenia, škody'!N6</f>
        <v>0</v>
      </c>
      <c r="O6" s="255">
        <f>'13A Bezpečnosť-zranenia, škody'!O6</f>
        <v>0</v>
      </c>
      <c r="P6" s="255">
        <f>'13A Bezpečnosť-zranenia, škody'!P6</f>
        <v>0</v>
      </c>
      <c r="Q6" s="255">
        <f>'13A Bezpečnosť-zranenia, škody'!Q6</f>
        <v>0</v>
      </c>
      <c r="R6" s="255">
        <f>'13A Bezpečnosť-zranenia, škody'!R6</f>
        <v>0</v>
      </c>
      <c r="S6" s="255">
        <f>'13A Bezpečnosť-zranenia, škody'!S6</f>
        <v>0</v>
      </c>
      <c r="T6" s="255">
        <f>'13A Bezpečnosť-zranenia, škody'!T6</f>
        <v>0</v>
      </c>
      <c r="U6" s="255">
        <f>'13A Bezpečnosť-zranenia, škody'!U6</f>
        <v>0</v>
      </c>
      <c r="V6" s="255">
        <f>'13A Bezpečnosť-zranenia, škody'!V6</f>
        <v>0</v>
      </c>
      <c r="W6" s="255">
        <f>'13A Bezpečnosť-zranenia, škody'!W6</f>
        <v>0</v>
      </c>
      <c r="X6" s="255">
        <f>'13A Bezpečnosť-zranenia, škody'!X6</f>
        <v>0</v>
      </c>
      <c r="Y6" s="255">
        <f>'13A Bezpečnosť-zranenia, škody'!Y6</f>
        <v>0</v>
      </c>
      <c r="Z6" s="255">
        <f>'13A Bezpečnosť-zranenia, škody'!Z6</f>
        <v>0</v>
      </c>
      <c r="AA6" s="255">
        <f>'13A Bezpečnosť-zranenia, škody'!AA6</f>
        <v>0</v>
      </c>
      <c r="AB6" s="255">
        <f>'13A Bezpečnosť-zranenia, škody'!AB6</f>
        <v>0</v>
      </c>
      <c r="AC6" s="255">
        <f>'13A Bezpečnosť-zranenia, škody'!AC6</f>
        <v>0</v>
      </c>
      <c r="AD6" s="255">
        <f>'13A Bezpečnosť-zranenia, škody'!AD6</f>
        <v>0</v>
      </c>
      <c r="AE6" s="255">
        <f>'13A Bezpečnosť-zranenia, škody'!AE6</f>
        <v>0</v>
      </c>
      <c r="AF6" s="255">
        <f>'13A Bezpečnosť-zranenia, škody'!AF6</f>
        <v>0</v>
      </c>
      <c r="AG6" s="255">
        <f>'13A Bezpečnosť-zranenia, škody'!AG6</f>
        <v>0</v>
      </c>
    </row>
    <row r="7" spans="2:33" x14ac:dyDescent="0.2">
      <c r="B7" s="250" t="s">
        <v>81</v>
      </c>
      <c r="C7" s="254">
        <f>SUM(D7:AG7)</f>
        <v>3926026.86</v>
      </c>
      <c r="D7" s="255">
        <f>'13A Bezpečnosť-zranenia, škody'!D7</f>
        <v>113950.5</v>
      </c>
      <c r="E7" s="255">
        <f>'13A Bezpečnosť-zranenia, škody'!E7</f>
        <v>115306.5</v>
      </c>
      <c r="F7" s="255">
        <f>'13A Bezpečnosť-zranenia, škody'!F7</f>
        <v>116678.63999999998</v>
      </c>
      <c r="G7" s="255">
        <f>'13A Bezpečnosť-zranenia, škody'!G7</f>
        <v>118067.13</v>
      </c>
      <c r="H7" s="255">
        <f>'13A Bezpečnosť-zranenia, škody'!H7</f>
        <v>119472.12</v>
      </c>
      <c r="I7" s="255">
        <f>'13A Bezpečnosť-zranenia, škody'!I7</f>
        <v>120893.84999999999</v>
      </c>
      <c r="J7" s="255">
        <f>'13A Bezpečnosť-zranenia, škody'!J7</f>
        <v>122332.5</v>
      </c>
      <c r="K7" s="255">
        <f>'13A Bezpečnosť-zranenia, škody'!K7</f>
        <v>123360.09</v>
      </c>
      <c r="L7" s="255">
        <f>'13A Bezpečnosť-zranenia, škody'!L7</f>
        <v>124396.32</v>
      </c>
      <c r="M7" s="255">
        <f>'13A Bezpečnosť-zranenia, škody'!M7</f>
        <v>125441.25</v>
      </c>
      <c r="N7" s="255">
        <f>'13A Bezpečnosť-zranenia, škody'!N7</f>
        <v>126494.97</v>
      </c>
      <c r="O7" s="255">
        <f>'13A Bezpečnosť-zranenia, škody'!O7</f>
        <v>127557.54000000001</v>
      </c>
      <c r="P7" s="255">
        <f>'13A Bezpečnosť-zranenia, škody'!P7</f>
        <v>128629.01999999999</v>
      </c>
      <c r="Q7" s="255">
        <f>'13A Bezpečnosť-zranenia, škody'!Q7</f>
        <v>129709.5</v>
      </c>
      <c r="R7" s="255">
        <f>'13A Bezpečnosť-zranenia, škody'!R7</f>
        <v>130799.07</v>
      </c>
      <c r="S7" s="255">
        <f>'13A Bezpečnosť-zranenia, škody'!S7</f>
        <v>131897.79</v>
      </c>
      <c r="T7" s="255">
        <f>'13A Bezpečnosť-zranenia, škody'!T7</f>
        <v>133005.72</v>
      </c>
      <c r="U7" s="255">
        <f>'13A Bezpečnosť-zranenia, škody'!U7</f>
        <v>133936.76999999999</v>
      </c>
      <c r="V7" s="255">
        <f>'13A Bezpečnosť-zranenia, škody'!V7</f>
        <v>134874.33000000002</v>
      </c>
      <c r="W7" s="255">
        <f>'13A Bezpečnosť-zranenia, škody'!W7</f>
        <v>135818.46</v>
      </c>
      <c r="X7" s="255">
        <f>'13A Bezpečnosť-zranenia, škody'!X7</f>
        <v>136769.19</v>
      </c>
      <c r="Y7" s="255">
        <f>'13A Bezpečnosť-zranenia, škody'!Y7</f>
        <v>137726.58000000002</v>
      </c>
      <c r="Z7" s="255">
        <f>'13A Bezpečnosť-zranenia, škody'!Z7</f>
        <v>138690.66</v>
      </c>
      <c r="AA7" s="255">
        <f>'13A Bezpečnosť-zranenia, škody'!AA7</f>
        <v>139661.49</v>
      </c>
      <c r="AB7" s="255">
        <f>'13A Bezpečnosť-zranenia, škody'!AB7</f>
        <v>140639.13</v>
      </c>
      <c r="AC7" s="255">
        <f>'13A Bezpečnosť-zranenia, škody'!AC7</f>
        <v>141623.61000000002</v>
      </c>
      <c r="AD7" s="255">
        <f>'13A Bezpečnosť-zranenia, škody'!AD7</f>
        <v>142614.99</v>
      </c>
      <c r="AE7" s="255">
        <f>'13A Bezpečnosť-zranenia, škody'!AE7</f>
        <v>143912.79</v>
      </c>
      <c r="AF7" s="255">
        <f>'13A Bezpečnosť-zranenia, škody'!AF7</f>
        <v>145222.41</v>
      </c>
      <c r="AG7" s="255">
        <f>'13A Bezpečnosť-zranenia, škody'!AG7</f>
        <v>146543.94</v>
      </c>
    </row>
    <row r="8" spans="2:33" x14ac:dyDescent="0.2">
      <c r="B8" s="250" t="s">
        <v>656</v>
      </c>
      <c r="C8" s="254">
        <f>SUM(D8:AG8)</f>
        <v>15861668.434740001</v>
      </c>
      <c r="D8" s="9">
        <f>'13A Bezpečnosť-zranenia, škody'!D8</f>
        <v>506762.56979999988</v>
      </c>
      <c r="E8" s="9">
        <f>'13A Bezpečnosť-zranenia, škody'!E8</f>
        <v>506762.56979999988</v>
      </c>
      <c r="F8" s="9">
        <f>'13A Bezpečnosť-zranenia, škody'!F8</f>
        <v>506762.56979999988</v>
      </c>
      <c r="G8" s="9">
        <f>'13A Bezpečnosť-zranenia, škody'!G8</f>
        <v>506762.56979999988</v>
      </c>
      <c r="H8" s="9">
        <f>'13A Bezpečnosť-zranenia, škody'!H8</f>
        <v>506762.56979999988</v>
      </c>
      <c r="I8" s="9">
        <f>'13A Bezpečnosť-zranenia, škody'!I8</f>
        <v>506762.56979999988</v>
      </c>
      <c r="J8" s="9">
        <f>'13A Bezpečnosť-zranenia, škody'!J8</f>
        <v>506762.56979999988</v>
      </c>
      <c r="K8" s="9">
        <f>'13A Bezpečnosť-zranenia, škody'!K8</f>
        <v>516897.82119599992</v>
      </c>
      <c r="L8" s="9">
        <f>'13A Bezpečnosť-zranenia, škody'!L8</f>
        <v>516897.82119599992</v>
      </c>
      <c r="M8" s="9">
        <f>'13A Bezpečnosť-zranenia, škody'!M8</f>
        <v>516897.82119599992</v>
      </c>
      <c r="N8" s="9">
        <f>'13A Bezpečnosť-zranenia, škody'!N8</f>
        <v>516897.82119599992</v>
      </c>
      <c r="O8" s="9">
        <f>'13A Bezpečnosť-zranenia, škody'!O8</f>
        <v>516897.82119599992</v>
      </c>
      <c r="P8" s="9">
        <f>'13A Bezpečnosť-zranenia, škody'!P8</f>
        <v>527033.07259199989</v>
      </c>
      <c r="Q8" s="9">
        <f>'13A Bezpečnosť-zranenia, škody'!Q8</f>
        <v>527033.07259199989</v>
      </c>
      <c r="R8" s="9">
        <f>'13A Bezpečnosť-zranenia, škody'!R8</f>
        <v>527033.07259199989</v>
      </c>
      <c r="S8" s="9">
        <f>'13A Bezpečnosť-zranenia, škody'!S8</f>
        <v>527033.07259199989</v>
      </c>
      <c r="T8" s="9">
        <f>'13A Bezpečnosť-zranenia, škody'!T8</f>
        <v>527033.07259199989</v>
      </c>
      <c r="U8" s="9">
        <f>'13A Bezpečnosť-zranenia, škody'!U8</f>
        <v>537168.32398799993</v>
      </c>
      <c r="V8" s="9">
        <f>'13A Bezpečnosť-zranenia, škody'!V8</f>
        <v>537168.32398799993</v>
      </c>
      <c r="W8" s="9">
        <f>'13A Bezpečnosť-zranenia, škody'!W8</f>
        <v>537168.32398799993</v>
      </c>
      <c r="X8" s="9">
        <f>'13A Bezpečnosť-zranenia, škody'!X8</f>
        <v>537168.32398799993</v>
      </c>
      <c r="Y8" s="9">
        <f>'13A Bezpečnosť-zranenia, škody'!Y8</f>
        <v>537168.32398799993</v>
      </c>
      <c r="Z8" s="9">
        <f>'13A Bezpečnosť-zranenia, škody'!Z8</f>
        <v>547303.57538399997</v>
      </c>
      <c r="AA8" s="9">
        <f>'13A Bezpečnosť-zranenia, škody'!AA8</f>
        <v>547303.57538399997</v>
      </c>
      <c r="AB8" s="9">
        <f>'13A Bezpečnosť-zranenia, škody'!AB8</f>
        <v>547303.57538399997</v>
      </c>
      <c r="AC8" s="9">
        <f>'13A Bezpečnosť-zranenia, škody'!AC8</f>
        <v>547303.57538399997</v>
      </c>
      <c r="AD8" s="9">
        <f>'13A Bezpečnosť-zranenia, škody'!AD8</f>
        <v>547303.57538399997</v>
      </c>
      <c r="AE8" s="9">
        <f>'13A Bezpečnosť-zranenia, škody'!AE8</f>
        <v>557438.82678</v>
      </c>
      <c r="AF8" s="9">
        <f>'13A Bezpečnosť-zranenia, škody'!AF8</f>
        <v>557438.82678</v>
      </c>
      <c r="AG8" s="9">
        <f>'13A Bezpečnosť-zranenia, škody'!AG8</f>
        <v>557438.82678</v>
      </c>
    </row>
    <row r="9" spans="2:33" x14ac:dyDescent="0.2">
      <c r="B9" s="251" t="s">
        <v>9</v>
      </c>
      <c r="C9" s="256">
        <f>SUM(D9:AG9)</f>
        <v>19787695.294740003</v>
      </c>
      <c r="D9" s="256">
        <f>SUM(D5:D8)</f>
        <v>620713.06979999994</v>
      </c>
      <c r="E9" s="256">
        <f t="shared" ref="E9:AG9" si="1">SUM(E5:E8)</f>
        <v>622069.06979999994</v>
      </c>
      <c r="F9" s="256">
        <f t="shared" si="1"/>
        <v>623441.20979999984</v>
      </c>
      <c r="G9" s="256">
        <f t="shared" si="1"/>
        <v>624829.69979999983</v>
      </c>
      <c r="H9" s="256">
        <f t="shared" si="1"/>
        <v>626234.68979999982</v>
      </c>
      <c r="I9" s="256">
        <f t="shared" si="1"/>
        <v>627656.41979999992</v>
      </c>
      <c r="J9" s="256">
        <f t="shared" si="1"/>
        <v>629095.06979999994</v>
      </c>
      <c r="K9" s="256">
        <f t="shared" si="1"/>
        <v>640257.91119599994</v>
      </c>
      <c r="L9" s="256">
        <f t="shared" si="1"/>
        <v>641294.14119599992</v>
      </c>
      <c r="M9" s="256">
        <f t="shared" si="1"/>
        <v>642339.07119599986</v>
      </c>
      <c r="N9" s="256">
        <f t="shared" si="1"/>
        <v>643392.79119599995</v>
      </c>
      <c r="O9" s="256">
        <f t="shared" si="1"/>
        <v>644455.3611959999</v>
      </c>
      <c r="P9" s="256">
        <f t="shared" si="1"/>
        <v>655662.09259199991</v>
      </c>
      <c r="Q9" s="256">
        <f t="shared" si="1"/>
        <v>656742.57259199989</v>
      </c>
      <c r="R9" s="256">
        <f t="shared" si="1"/>
        <v>657832.14259199984</v>
      </c>
      <c r="S9" s="256">
        <f t="shared" si="1"/>
        <v>658930.86259199993</v>
      </c>
      <c r="T9" s="256">
        <f t="shared" si="1"/>
        <v>660038.79259199987</v>
      </c>
      <c r="U9" s="256">
        <f t="shared" si="1"/>
        <v>671105.09398799995</v>
      </c>
      <c r="V9" s="256">
        <f t="shared" si="1"/>
        <v>672042.65398800001</v>
      </c>
      <c r="W9" s="256">
        <f t="shared" si="1"/>
        <v>672986.78398799989</v>
      </c>
      <c r="X9" s="256">
        <f t="shared" si="1"/>
        <v>673937.51398799988</v>
      </c>
      <c r="Y9" s="256">
        <f t="shared" si="1"/>
        <v>674894.90398800001</v>
      </c>
      <c r="Z9" s="256">
        <f t="shared" si="1"/>
        <v>685994.235384</v>
      </c>
      <c r="AA9" s="256">
        <f t="shared" si="1"/>
        <v>686965.06538399996</v>
      </c>
      <c r="AB9" s="256">
        <f t="shared" si="1"/>
        <v>687942.70538399997</v>
      </c>
      <c r="AC9" s="256">
        <f t="shared" si="1"/>
        <v>688927.18538399995</v>
      </c>
      <c r="AD9" s="256">
        <f t="shared" si="1"/>
        <v>689918.56538399996</v>
      </c>
      <c r="AE9" s="256">
        <f t="shared" si="1"/>
        <v>701351.61678000004</v>
      </c>
      <c r="AF9" s="256">
        <f t="shared" si="1"/>
        <v>702661.23678000004</v>
      </c>
      <c r="AG9" s="256">
        <f t="shared" si="1"/>
        <v>703982.76677999995</v>
      </c>
    </row>
    <row r="12" spans="2:33" x14ac:dyDescent="0.2">
      <c r="C12" s="250"/>
      <c r="D12" s="250" t="s">
        <v>10</v>
      </c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/>
      <c r="AG12" s="250"/>
    </row>
    <row r="13" spans="2:33" x14ac:dyDescent="0.2">
      <c r="B13" s="251" t="s">
        <v>638</v>
      </c>
      <c r="C13" s="251"/>
      <c r="D13" s="257">
        <v>1</v>
      </c>
      <c r="E13" s="257">
        <v>2</v>
      </c>
      <c r="F13" s="257">
        <v>3</v>
      </c>
      <c r="G13" s="257">
        <v>4</v>
      </c>
      <c r="H13" s="257">
        <v>5</v>
      </c>
      <c r="I13" s="257">
        <v>6</v>
      </c>
      <c r="J13" s="257">
        <v>7</v>
      </c>
      <c r="K13" s="257">
        <v>8</v>
      </c>
      <c r="L13" s="257">
        <v>9</v>
      </c>
      <c r="M13" s="257">
        <v>10</v>
      </c>
      <c r="N13" s="257">
        <v>11</v>
      </c>
      <c r="O13" s="257">
        <v>12</v>
      </c>
      <c r="P13" s="257">
        <v>13</v>
      </c>
      <c r="Q13" s="257">
        <v>14</v>
      </c>
      <c r="R13" s="257">
        <v>15</v>
      </c>
      <c r="S13" s="257">
        <v>16</v>
      </c>
      <c r="T13" s="257">
        <v>17</v>
      </c>
      <c r="U13" s="257">
        <v>18</v>
      </c>
      <c r="V13" s="257">
        <v>19</v>
      </c>
      <c r="W13" s="257">
        <v>20</v>
      </c>
      <c r="X13" s="257">
        <v>21</v>
      </c>
      <c r="Y13" s="257">
        <v>22</v>
      </c>
      <c r="Z13" s="257">
        <v>23</v>
      </c>
      <c r="AA13" s="257">
        <v>24</v>
      </c>
      <c r="AB13" s="257">
        <v>25</v>
      </c>
      <c r="AC13" s="257">
        <v>26</v>
      </c>
      <c r="AD13" s="257">
        <v>27</v>
      </c>
      <c r="AE13" s="257">
        <v>28</v>
      </c>
      <c r="AF13" s="257">
        <v>29</v>
      </c>
      <c r="AG13" s="257">
        <v>30</v>
      </c>
    </row>
    <row r="14" spans="2:33" x14ac:dyDescent="0.2">
      <c r="B14" s="252" t="s">
        <v>44</v>
      </c>
      <c r="C14" s="252" t="s">
        <v>9</v>
      </c>
      <c r="D14" s="258">
        <f>D4</f>
        <v>2024</v>
      </c>
      <c r="E14" s="258">
        <f t="shared" ref="E14:AG14" si="2">E4</f>
        <v>2025</v>
      </c>
      <c r="F14" s="258">
        <f t="shared" si="2"/>
        <v>2026</v>
      </c>
      <c r="G14" s="258">
        <f t="shared" si="2"/>
        <v>2027</v>
      </c>
      <c r="H14" s="258">
        <f t="shared" si="2"/>
        <v>2028</v>
      </c>
      <c r="I14" s="258">
        <f t="shared" si="2"/>
        <v>2029</v>
      </c>
      <c r="J14" s="258">
        <f t="shared" si="2"/>
        <v>2030</v>
      </c>
      <c r="K14" s="258">
        <f t="shared" si="2"/>
        <v>2031</v>
      </c>
      <c r="L14" s="258">
        <f t="shared" si="2"/>
        <v>2032</v>
      </c>
      <c r="M14" s="258">
        <f t="shared" si="2"/>
        <v>2033</v>
      </c>
      <c r="N14" s="258">
        <f t="shared" si="2"/>
        <v>2034</v>
      </c>
      <c r="O14" s="258">
        <f t="shared" si="2"/>
        <v>2035</v>
      </c>
      <c r="P14" s="258">
        <f t="shared" si="2"/>
        <v>2036</v>
      </c>
      <c r="Q14" s="258">
        <f t="shared" si="2"/>
        <v>2037</v>
      </c>
      <c r="R14" s="258">
        <f t="shared" si="2"/>
        <v>2038</v>
      </c>
      <c r="S14" s="258">
        <f t="shared" si="2"/>
        <v>2039</v>
      </c>
      <c r="T14" s="258">
        <f t="shared" si="2"/>
        <v>2040</v>
      </c>
      <c r="U14" s="258">
        <f t="shared" si="2"/>
        <v>2041</v>
      </c>
      <c r="V14" s="258">
        <f t="shared" si="2"/>
        <v>2042</v>
      </c>
      <c r="W14" s="258">
        <f t="shared" si="2"/>
        <v>2043</v>
      </c>
      <c r="X14" s="258">
        <f t="shared" si="2"/>
        <v>2044</v>
      </c>
      <c r="Y14" s="258">
        <f t="shared" si="2"/>
        <v>2045</v>
      </c>
      <c r="Z14" s="258">
        <f t="shared" si="2"/>
        <v>2046</v>
      </c>
      <c r="AA14" s="258">
        <f t="shared" si="2"/>
        <v>2047</v>
      </c>
      <c r="AB14" s="258">
        <f t="shared" si="2"/>
        <v>2048</v>
      </c>
      <c r="AC14" s="258">
        <f t="shared" si="2"/>
        <v>2049</v>
      </c>
      <c r="AD14" s="258">
        <f t="shared" si="2"/>
        <v>2050</v>
      </c>
      <c r="AE14" s="258">
        <f t="shared" si="2"/>
        <v>2051</v>
      </c>
      <c r="AF14" s="258">
        <f t="shared" si="2"/>
        <v>2052</v>
      </c>
      <c r="AG14" s="258">
        <f t="shared" si="2"/>
        <v>2053</v>
      </c>
    </row>
    <row r="15" spans="2:33" x14ac:dyDescent="0.2">
      <c r="B15" s="250" t="s">
        <v>79</v>
      </c>
      <c r="C15" s="254">
        <f>SUM(D15:AG15)</f>
        <v>0</v>
      </c>
      <c r="D15" s="255">
        <f>'13A Bezpečnosť-zranenia, škody'!D15</f>
        <v>0</v>
      </c>
      <c r="E15" s="255">
        <f>'13A Bezpečnosť-zranenia, škody'!E15</f>
        <v>0</v>
      </c>
      <c r="F15" s="255">
        <f>'13A Bezpečnosť-zranenia, škody'!F15</f>
        <v>0</v>
      </c>
      <c r="G15" s="255">
        <f>'13A Bezpečnosť-zranenia, škody'!G15</f>
        <v>0</v>
      </c>
      <c r="H15" s="255">
        <f>'13A Bezpečnosť-zranenia, škody'!H15</f>
        <v>0</v>
      </c>
      <c r="I15" s="255">
        <f>'13A Bezpečnosť-zranenia, škody'!I15</f>
        <v>0</v>
      </c>
      <c r="J15" s="255">
        <f>'13A Bezpečnosť-zranenia, škody'!J15</f>
        <v>0</v>
      </c>
      <c r="K15" s="255">
        <f>'13A Bezpečnosť-zranenia, škody'!K15</f>
        <v>0</v>
      </c>
      <c r="L15" s="255">
        <f>'13A Bezpečnosť-zranenia, škody'!L15</f>
        <v>0</v>
      </c>
      <c r="M15" s="255">
        <f>'13A Bezpečnosť-zranenia, škody'!M15</f>
        <v>0</v>
      </c>
      <c r="N15" s="255">
        <f>'13A Bezpečnosť-zranenia, škody'!N15</f>
        <v>0</v>
      </c>
      <c r="O15" s="255">
        <f>'13A Bezpečnosť-zranenia, škody'!O15</f>
        <v>0</v>
      </c>
      <c r="P15" s="255">
        <f>'13A Bezpečnosť-zranenia, škody'!P15</f>
        <v>0</v>
      </c>
      <c r="Q15" s="255">
        <f>'13A Bezpečnosť-zranenia, škody'!Q15</f>
        <v>0</v>
      </c>
      <c r="R15" s="255">
        <f>'13A Bezpečnosť-zranenia, škody'!R15</f>
        <v>0</v>
      </c>
      <c r="S15" s="255">
        <f>'13A Bezpečnosť-zranenia, škody'!S15</f>
        <v>0</v>
      </c>
      <c r="T15" s="255">
        <f>'13A Bezpečnosť-zranenia, škody'!T15</f>
        <v>0</v>
      </c>
      <c r="U15" s="255">
        <f>'13A Bezpečnosť-zranenia, škody'!U15</f>
        <v>0</v>
      </c>
      <c r="V15" s="255">
        <f>'13A Bezpečnosť-zranenia, škody'!V15</f>
        <v>0</v>
      </c>
      <c r="W15" s="255">
        <f>'13A Bezpečnosť-zranenia, škody'!W15</f>
        <v>0</v>
      </c>
      <c r="X15" s="255">
        <f>'13A Bezpečnosť-zranenia, škody'!X15</f>
        <v>0</v>
      </c>
      <c r="Y15" s="255">
        <f>'13A Bezpečnosť-zranenia, škody'!Y15</f>
        <v>0</v>
      </c>
      <c r="Z15" s="255">
        <f>'13A Bezpečnosť-zranenia, škody'!Z15</f>
        <v>0</v>
      </c>
      <c r="AA15" s="255">
        <f>'13A Bezpečnosť-zranenia, škody'!AA15</f>
        <v>0</v>
      </c>
      <c r="AB15" s="255">
        <f>'13A Bezpečnosť-zranenia, škody'!AB15</f>
        <v>0</v>
      </c>
      <c r="AC15" s="255">
        <f>'13A Bezpečnosť-zranenia, škody'!AC15</f>
        <v>0</v>
      </c>
      <c r="AD15" s="255">
        <f>'13A Bezpečnosť-zranenia, škody'!AD15</f>
        <v>0</v>
      </c>
      <c r="AE15" s="255">
        <f>'13A Bezpečnosť-zranenia, škody'!AE15</f>
        <v>0</v>
      </c>
      <c r="AF15" s="255">
        <f>'13A Bezpečnosť-zranenia, škody'!AF15</f>
        <v>0</v>
      </c>
      <c r="AG15" s="255">
        <f>'13A Bezpečnosť-zranenia, škody'!AG15</f>
        <v>0</v>
      </c>
    </row>
    <row r="16" spans="2:33" x14ac:dyDescent="0.2">
      <c r="B16" s="250" t="s">
        <v>80</v>
      </c>
      <c r="C16" s="254">
        <f>SUM(D16:AG16)</f>
        <v>0</v>
      </c>
      <c r="D16" s="255">
        <f>'13A Bezpečnosť-zranenia, škody'!D16</f>
        <v>0</v>
      </c>
      <c r="E16" s="255">
        <f>'13A Bezpečnosť-zranenia, škody'!E16</f>
        <v>0</v>
      </c>
      <c r="F16" s="255">
        <f>'13A Bezpečnosť-zranenia, škody'!F16</f>
        <v>0</v>
      </c>
      <c r="G16" s="255">
        <f>'13A Bezpečnosť-zranenia, škody'!G16</f>
        <v>0</v>
      </c>
      <c r="H16" s="255">
        <f>'13A Bezpečnosť-zranenia, škody'!H16</f>
        <v>0</v>
      </c>
      <c r="I16" s="255">
        <f>'13A Bezpečnosť-zranenia, škody'!I16</f>
        <v>0</v>
      </c>
      <c r="J16" s="255">
        <f>'13A Bezpečnosť-zranenia, škody'!J16</f>
        <v>0</v>
      </c>
      <c r="K16" s="255">
        <f>'13A Bezpečnosť-zranenia, škody'!K16</f>
        <v>0</v>
      </c>
      <c r="L16" s="255">
        <f>'13A Bezpečnosť-zranenia, škody'!L16</f>
        <v>0</v>
      </c>
      <c r="M16" s="255">
        <f>'13A Bezpečnosť-zranenia, škody'!M16</f>
        <v>0</v>
      </c>
      <c r="N16" s="255">
        <f>'13A Bezpečnosť-zranenia, škody'!N16</f>
        <v>0</v>
      </c>
      <c r="O16" s="255">
        <f>'13A Bezpečnosť-zranenia, škody'!O16</f>
        <v>0</v>
      </c>
      <c r="P16" s="255">
        <f>'13A Bezpečnosť-zranenia, škody'!P16</f>
        <v>0</v>
      </c>
      <c r="Q16" s="255">
        <f>'13A Bezpečnosť-zranenia, škody'!Q16</f>
        <v>0</v>
      </c>
      <c r="R16" s="255">
        <f>'13A Bezpečnosť-zranenia, škody'!R16</f>
        <v>0</v>
      </c>
      <c r="S16" s="255">
        <f>'13A Bezpečnosť-zranenia, škody'!S16</f>
        <v>0</v>
      </c>
      <c r="T16" s="255">
        <f>'13A Bezpečnosť-zranenia, škody'!T16</f>
        <v>0</v>
      </c>
      <c r="U16" s="255">
        <f>'13A Bezpečnosť-zranenia, škody'!U16</f>
        <v>0</v>
      </c>
      <c r="V16" s="255">
        <f>'13A Bezpečnosť-zranenia, škody'!V16</f>
        <v>0</v>
      </c>
      <c r="W16" s="255">
        <f>'13A Bezpečnosť-zranenia, škody'!W16</f>
        <v>0</v>
      </c>
      <c r="X16" s="255">
        <f>'13A Bezpečnosť-zranenia, škody'!X16</f>
        <v>0</v>
      </c>
      <c r="Y16" s="255">
        <f>'13A Bezpečnosť-zranenia, škody'!Y16</f>
        <v>0</v>
      </c>
      <c r="Z16" s="255">
        <f>'13A Bezpečnosť-zranenia, škody'!Z16</f>
        <v>0</v>
      </c>
      <c r="AA16" s="255">
        <f>'13A Bezpečnosť-zranenia, škody'!AA16</f>
        <v>0</v>
      </c>
      <c r="AB16" s="255">
        <f>'13A Bezpečnosť-zranenia, škody'!AB16</f>
        <v>0</v>
      </c>
      <c r="AC16" s="255">
        <f>'13A Bezpečnosť-zranenia, škody'!AC16</f>
        <v>0</v>
      </c>
      <c r="AD16" s="255">
        <f>'13A Bezpečnosť-zranenia, škody'!AD16</f>
        <v>0</v>
      </c>
      <c r="AE16" s="255">
        <f>'13A Bezpečnosť-zranenia, škody'!AE16</f>
        <v>0</v>
      </c>
      <c r="AF16" s="255">
        <f>'13A Bezpečnosť-zranenia, škody'!AF16</f>
        <v>0</v>
      </c>
      <c r="AG16" s="255">
        <f>'13A Bezpečnosť-zranenia, škody'!AG16</f>
        <v>0</v>
      </c>
    </row>
    <row r="17" spans="2:33" x14ac:dyDescent="0.2">
      <c r="B17" s="250" t="s">
        <v>81</v>
      </c>
      <c r="C17" s="254">
        <f>SUM(D17:AG17)</f>
        <v>687823.67939999979</v>
      </c>
      <c r="D17" s="255">
        <f>'13A Bezpečnosť-zranenia, škody'!D17</f>
        <v>113950.5</v>
      </c>
      <c r="E17" s="255">
        <f>'13A Bezpečnosť-zranenia, škody'!E17</f>
        <v>115306.5</v>
      </c>
      <c r="F17" s="255">
        <f>'13A Bezpečnosť-zranenia, škody'!F17</f>
        <v>64756.645199999992</v>
      </c>
      <c r="G17" s="255">
        <f>'13A Bezpečnosť-zranenia, škody'!G17</f>
        <v>12987.3843</v>
      </c>
      <c r="H17" s="255">
        <f>'13A Bezpečnosť-zranenia, škody'!H17</f>
        <v>13141.933199999999</v>
      </c>
      <c r="I17" s="255">
        <f>'13A Bezpečnosť-zranenia, škody'!I17</f>
        <v>13298.323499999999</v>
      </c>
      <c r="J17" s="255">
        <f>'13A Bezpečnosť-zranenia, škody'!J17</f>
        <v>13456.575000000001</v>
      </c>
      <c r="K17" s="255">
        <f>'13A Bezpečnosť-zranenia, škody'!K17</f>
        <v>13569.609899999999</v>
      </c>
      <c r="L17" s="255">
        <f>'13A Bezpečnosť-zranenia, škody'!L17</f>
        <v>13683.595200000002</v>
      </c>
      <c r="M17" s="255">
        <f>'13A Bezpečnosť-zranenia, škody'!M17</f>
        <v>13798.5375</v>
      </c>
      <c r="N17" s="255">
        <f>'13A Bezpečnosť-zranenia, škody'!N17</f>
        <v>13914.4467</v>
      </c>
      <c r="O17" s="255">
        <f>'13A Bezpečnosť-zranenia, škody'!O17</f>
        <v>14031.329400000001</v>
      </c>
      <c r="P17" s="255">
        <f>'13A Bezpečnosť-zranenia, škody'!P17</f>
        <v>14149.1922</v>
      </c>
      <c r="Q17" s="255">
        <f>'13A Bezpečnosť-zranenia, škody'!Q17</f>
        <v>14268.045</v>
      </c>
      <c r="R17" s="255">
        <f>'13A Bezpečnosť-zranenia, škody'!R17</f>
        <v>14387.897700000001</v>
      </c>
      <c r="S17" s="255">
        <f>'13A Bezpečnosť-zranenia, škody'!S17</f>
        <v>14508.7569</v>
      </c>
      <c r="T17" s="255">
        <f>'13A Bezpečnosť-zranenia, škody'!T17</f>
        <v>14630.629199999999</v>
      </c>
      <c r="U17" s="255">
        <f>'13A Bezpečnosť-zranenia, škody'!U17</f>
        <v>14733.044699999999</v>
      </c>
      <c r="V17" s="255">
        <f>'13A Bezpečnosť-zranenia, škody'!V17</f>
        <v>14836.176300000001</v>
      </c>
      <c r="W17" s="255">
        <f>'13A Bezpečnosť-zranenia, škody'!W17</f>
        <v>14940.0306</v>
      </c>
      <c r="X17" s="255">
        <f>'13A Bezpečnosť-zranenia, škody'!X17</f>
        <v>15044.6109</v>
      </c>
      <c r="Y17" s="255">
        <f>'13A Bezpečnosť-zranenia, škody'!Y17</f>
        <v>15149.923800000002</v>
      </c>
      <c r="Z17" s="255">
        <f>'13A Bezpečnosť-zranenia, škody'!Z17</f>
        <v>15255.972600000001</v>
      </c>
      <c r="AA17" s="255">
        <f>'13A Bezpečnosť-zranenia, škody'!AA17</f>
        <v>15362.7639</v>
      </c>
      <c r="AB17" s="255">
        <f>'13A Bezpečnosť-zranenia, škody'!AB17</f>
        <v>15470.3043</v>
      </c>
      <c r="AC17" s="255">
        <f>'13A Bezpečnosť-zranenia, škody'!AC17</f>
        <v>15578.597100000001</v>
      </c>
      <c r="AD17" s="255">
        <f>'13A Bezpečnosť-zranenia, škody'!AD17</f>
        <v>15687.648899999998</v>
      </c>
      <c r="AE17" s="255">
        <f>'13A Bezpečnosť-zranenia, škody'!AE17</f>
        <v>15830.406900000002</v>
      </c>
      <c r="AF17" s="255">
        <f>'13A Bezpečnosť-zranenia, škody'!AF17</f>
        <v>15974.465100000001</v>
      </c>
      <c r="AG17" s="255">
        <f>'13A Bezpečnosť-zranenia, škody'!AG17</f>
        <v>16119.8334</v>
      </c>
    </row>
    <row r="18" spans="2:33" x14ac:dyDescent="0.2">
      <c r="B18" s="250" t="s">
        <v>656</v>
      </c>
      <c r="C18" s="254">
        <f>SUM(D18:AG18)</f>
        <v>2711787.8635137584</v>
      </c>
      <c r="D18" s="9">
        <f>'13A Bezpečnosť-zranenia, škody'!D18</f>
        <v>506762.56979999988</v>
      </c>
      <c r="E18" s="9">
        <f>'13A Bezpečnosť-zranenia, škody'!E18</f>
        <v>506762.56979999988</v>
      </c>
      <c r="F18" s="9">
        <f>'13A Bezpečnosť-zranenia, škody'!F18</f>
        <v>278466.03210509993</v>
      </c>
      <c r="G18" s="9">
        <f>'13A Bezpečnosť-zranenia, škody'!G18</f>
        <v>50169.494410199986</v>
      </c>
      <c r="H18" s="9">
        <f>'13A Bezpečnosť-zranenia, škody'!H18</f>
        <v>50169.494410199986</v>
      </c>
      <c r="I18" s="9">
        <f>'13A Bezpečnosť-zranenia, škody'!I18</f>
        <v>50169.494410199986</v>
      </c>
      <c r="J18" s="9">
        <f>'13A Bezpečnosť-zranenia, škody'!J18</f>
        <v>50169.494410199986</v>
      </c>
      <c r="K18" s="9">
        <f>'13A Bezpečnosť-zranenia, škody'!K18</f>
        <v>51172.884298403995</v>
      </c>
      <c r="L18" s="9">
        <f>'13A Bezpečnosť-zranenia, škody'!L18</f>
        <v>51172.884298403995</v>
      </c>
      <c r="M18" s="9">
        <f>'13A Bezpečnosť-zranenia, škody'!M18</f>
        <v>51172.884298403995</v>
      </c>
      <c r="N18" s="9">
        <f>'13A Bezpečnosť-zranenia, škody'!N18</f>
        <v>51172.884298403995</v>
      </c>
      <c r="O18" s="9">
        <f>'13A Bezpečnosť-zranenia, škody'!O18</f>
        <v>51172.884298403995</v>
      </c>
      <c r="P18" s="9">
        <f>'13A Bezpečnosť-zranenia, škody'!P18</f>
        <v>52176.274186607989</v>
      </c>
      <c r="Q18" s="9">
        <f>'13A Bezpečnosť-zranenia, škody'!Q18</f>
        <v>52176.274186607989</v>
      </c>
      <c r="R18" s="9">
        <f>'13A Bezpečnosť-zranenia, škody'!R18</f>
        <v>52176.274186607989</v>
      </c>
      <c r="S18" s="9">
        <f>'13A Bezpečnosť-zranenia, škody'!S18</f>
        <v>52176.274186607989</v>
      </c>
      <c r="T18" s="9">
        <f>'13A Bezpečnosť-zranenia, škody'!T18</f>
        <v>52176.274186607989</v>
      </c>
      <c r="U18" s="9">
        <f>'13A Bezpečnosť-zranenia, škody'!U18</f>
        <v>53179.664074811997</v>
      </c>
      <c r="V18" s="9">
        <f>'13A Bezpečnosť-zranenia, škody'!V18</f>
        <v>53179.664074811997</v>
      </c>
      <c r="W18" s="9">
        <f>'13A Bezpečnosť-zranenia, škody'!W18</f>
        <v>53179.664074811997</v>
      </c>
      <c r="X18" s="9">
        <f>'13A Bezpečnosť-zranenia, škody'!X18</f>
        <v>53179.664074811997</v>
      </c>
      <c r="Y18" s="9">
        <f>'13A Bezpečnosť-zranenia, škody'!Y18</f>
        <v>53179.664074811997</v>
      </c>
      <c r="Z18" s="9">
        <f>'13A Bezpečnosť-zranenia, škody'!Z18</f>
        <v>54183.053963015998</v>
      </c>
      <c r="AA18" s="9">
        <f>'13A Bezpečnosť-zranenia, škody'!AA18</f>
        <v>54183.053963015998</v>
      </c>
      <c r="AB18" s="9">
        <f>'13A Bezpečnosť-zranenia, škody'!AB18</f>
        <v>54183.053963015998</v>
      </c>
      <c r="AC18" s="9">
        <f>'13A Bezpečnosť-zranenia, škody'!AC18</f>
        <v>54183.053963015998</v>
      </c>
      <c r="AD18" s="9">
        <f>'13A Bezpečnosť-zranenia, škody'!AD18</f>
        <v>54183.053963015998</v>
      </c>
      <c r="AE18" s="9">
        <f>'13A Bezpečnosť-zranenia, škody'!AE18</f>
        <v>55186.443851220007</v>
      </c>
      <c r="AF18" s="9">
        <f>'13A Bezpečnosť-zranenia, škody'!AF18</f>
        <v>55186.443851220007</v>
      </c>
      <c r="AG18" s="9">
        <f>'13A Bezpečnosť-zranenia, škody'!AG18</f>
        <v>55186.443851220007</v>
      </c>
    </row>
    <row r="19" spans="2:33" x14ac:dyDescent="0.2">
      <c r="B19" s="251" t="s">
        <v>9</v>
      </c>
      <c r="C19" s="256">
        <f>SUM(D19:AG19)</f>
        <v>3399611.5429137596</v>
      </c>
      <c r="D19" s="256">
        <f>SUM(D15:D18)</f>
        <v>620713.06979999994</v>
      </c>
      <c r="E19" s="256">
        <f t="shared" ref="E19:AG19" si="3">SUM(E15:E18)</f>
        <v>622069.06979999994</v>
      </c>
      <c r="F19" s="256">
        <f t="shared" si="3"/>
        <v>343222.6773050999</v>
      </c>
      <c r="G19" s="256">
        <f t="shared" si="3"/>
        <v>63156.878710199984</v>
      </c>
      <c r="H19" s="256">
        <f t="shared" si="3"/>
        <v>63311.427610199986</v>
      </c>
      <c r="I19" s="256">
        <f t="shared" si="3"/>
        <v>63467.817910199985</v>
      </c>
      <c r="J19" s="256">
        <f t="shared" si="3"/>
        <v>63626.069410199983</v>
      </c>
      <c r="K19" s="256">
        <f t="shared" si="3"/>
        <v>64742.494198403991</v>
      </c>
      <c r="L19" s="256">
        <f t="shared" si="3"/>
        <v>64856.479498403998</v>
      </c>
      <c r="M19" s="256">
        <f t="shared" si="3"/>
        <v>64971.421798403993</v>
      </c>
      <c r="N19" s="256">
        <f t="shared" si="3"/>
        <v>65087.330998403995</v>
      </c>
      <c r="O19" s="256">
        <f t="shared" si="3"/>
        <v>65204.213698403997</v>
      </c>
      <c r="P19" s="256">
        <f t="shared" si="3"/>
        <v>66325.466386607994</v>
      </c>
      <c r="Q19" s="256">
        <f t="shared" si="3"/>
        <v>66444.319186607987</v>
      </c>
      <c r="R19" s="256">
        <f t="shared" si="3"/>
        <v>66564.17188660799</v>
      </c>
      <c r="S19" s="256">
        <f t="shared" si="3"/>
        <v>66685.031086607982</v>
      </c>
      <c r="T19" s="256">
        <f t="shared" si="3"/>
        <v>66806.903386607984</v>
      </c>
      <c r="U19" s="256">
        <f t="shared" si="3"/>
        <v>67912.708774811996</v>
      </c>
      <c r="V19" s="256">
        <f t="shared" si="3"/>
        <v>68015.840374812004</v>
      </c>
      <c r="W19" s="256">
        <f t="shared" si="3"/>
        <v>68119.694674811995</v>
      </c>
      <c r="X19" s="256">
        <f t="shared" si="3"/>
        <v>68224.274974811997</v>
      </c>
      <c r="Y19" s="256">
        <f t="shared" si="3"/>
        <v>68329.587874812001</v>
      </c>
      <c r="Z19" s="256">
        <f t="shared" si="3"/>
        <v>69439.026563015999</v>
      </c>
      <c r="AA19" s="256">
        <f t="shared" si="3"/>
        <v>69545.817863015996</v>
      </c>
      <c r="AB19" s="256">
        <f t="shared" si="3"/>
        <v>69653.358263015994</v>
      </c>
      <c r="AC19" s="256">
        <f t="shared" si="3"/>
        <v>69761.651063016005</v>
      </c>
      <c r="AD19" s="256">
        <f t="shared" si="3"/>
        <v>69870.702863015991</v>
      </c>
      <c r="AE19" s="256">
        <f t="shared" si="3"/>
        <v>71016.850751220016</v>
      </c>
      <c r="AF19" s="256">
        <f t="shared" si="3"/>
        <v>71160.908951220015</v>
      </c>
      <c r="AG19" s="256">
        <f t="shared" si="3"/>
        <v>71306.277251220003</v>
      </c>
    </row>
    <row r="22" spans="2:33" x14ac:dyDescent="0.2">
      <c r="C22" s="250"/>
      <c r="D22" s="250" t="s">
        <v>10</v>
      </c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</row>
    <row r="23" spans="2:33" x14ac:dyDescent="0.2">
      <c r="B23" s="251" t="s">
        <v>639</v>
      </c>
      <c r="C23" s="251"/>
      <c r="D23" s="250">
        <v>1</v>
      </c>
      <c r="E23" s="250">
        <v>2</v>
      </c>
      <c r="F23" s="250">
        <v>3</v>
      </c>
      <c r="G23" s="250">
        <v>4</v>
      </c>
      <c r="H23" s="250">
        <v>5</v>
      </c>
      <c r="I23" s="250">
        <v>6</v>
      </c>
      <c r="J23" s="250">
        <v>7</v>
      </c>
      <c r="K23" s="250">
        <v>8</v>
      </c>
      <c r="L23" s="250">
        <v>9</v>
      </c>
      <c r="M23" s="250">
        <v>10</v>
      </c>
      <c r="N23" s="250">
        <v>11</v>
      </c>
      <c r="O23" s="250">
        <v>12</v>
      </c>
      <c r="P23" s="250">
        <v>13</v>
      </c>
      <c r="Q23" s="250">
        <v>14</v>
      </c>
      <c r="R23" s="250">
        <v>15</v>
      </c>
      <c r="S23" s="250">
        <v>16</v>
      </c>
      <c r="T23" s="250">
        <v>17</v>
      </c>
      <c r="U23" s="250">
        <v>18</v>
      </c>
      <c r="V23" s="250">
        <v>19</v>
      </c>
      <c r="W23" s="250">
        <v>20</v>
      </c>
      <c r="X23" s="250">
        <v>21</v>
      </c>
      <c r="Y23" s="250">
        <v>22</v>
      </c>
      <c r="Z23" s="250">
        <v>23</v>
      </c>
      <c r="AA23" s="250">
        <v>24</v>
      </c>
      <c r="AB23" s="250">
        <v>25</v>
      </c>
      <c r="AC23" s="250">
        <v>26</v>
      </c>
      <c r="AD23" s="250">
        <v>27</v>
      </c>
      <c r="AE23" s="250">
        <v>28</v>
      </c>
      <c r="AF23" s="250">
        <v>29</v>
      </c>
      <c r="AG23" s="250">
        <v>30</v>
      </c>
    </row>
    <row r="24" spans="2:33" x14ac:dyDescent="0.2">
      <c r="B24" s="252" t="s">
        <v>82</v>
      </c>
      <c r="C24" s="252" t="s">
        <v>9</v>
      </c>
      <c r="D24" s="253">
        <f>D4</f>
        <v>2024</v>
      </c>
      <c r="E24" s="253">
        <f t="shared" ref="E24:AG24" si="4">E4</f>
        <v>2025</v>
      </c>
      <c r="F24" s="253">
        <f t="shared" si="4"/>
        <v>2026</v>
      </c>
      <c r="G24" s="253">
        <f t="shared" si="4"/>
        <v>2027</v>
      </c>
      <c r="H24" s="253">
        <f t="shared" si="4"/>
        <v>2028</v>
      </c>
      <c r="I24" s="253">
        <f t="shared" si="4"/>
        <v>2029</v>
      </c>
      <c r="J24" s="253">
        <f t="shared" si="4"/>
        <v>2030</v>
      </c>
      <c r="K24" s="253">
        <f t="shared" si="4"/>
        <v>2031</v>
      </c>
      <c r="L24" s="253">
        <f t="shared" si="4"/>
        <v>2032</v>
      </c>
      <c r="M24" s="253">
        <f t="shared" si="4"/>
        <v>2033</v>
      </c>
      <c r="N24" s="253">
        <f t="shared" si="4"/>
        <v>2034</v>
      </c>
      <c r="O24" s="253">
        <f t="shared" si="4"/>
        <v>2035</v>
      </c>
      <c r="P24" s="253">
        <f t="shared" si="4"/>
        <v>2036</v>
      </c>
      <c r="Q24" s="253">
        <f t="shared" si="4"/>
        <v>2037</v>
      </c>
      <c r="R24" s="253">
        <f t="shared" si="4"/>
        <v>2038</v>
      </c>
      <c r="S24" s="253">
        <f t="shared" si="4"/>
        <v>2039</v>
      </c>
      <c r="T24" s="253">
        <f t="shared" si="4"/>
        <v>2040</v>
      </c>
      <c r="U24" s="253">
        <f t="shared" si="4"/>
        <v>2041</v>
      </c>
      <c r="V24" s="253">
        <f t="shared" si="4"/>
        <v>2042</v>
      </c>
      <c r="W24" s="253">
        <f t="shared" si="4"/>
        <v>2043</v>
      </c>
      <c r="X24" s="253">
        <f t="shared" si="4"/>
        <v>2044</v>
      </c>
      <c r="Y24" s="253">
        <f t="shared" si="4"/>
        <v>2045</v>
      </c>
      <c r="Z24" s="253">
        <f t="shared" si="4"/>
        <v>2046</v>
      </c>
      <c r="AA24" s="253">
        <f t="shared" si="4"/>
        <v>2047</v>
      </c>
      <c r="AB24" s="253">
        <f t="shared" si="4"/>
        <v>2048</v>
      </c>
      <c r="AC24" s="253">
        <f t="shared" si="4"/>
        <v>2049</v>
      </c>
      <c r="AD24" s="253">
        <f t="shared" si="4"/>
        <v>2050</v>
      </c>
      <c r="AE24" s="253">
        <f t="shared" si="4"/>
        <v>2051</v>
      </c>
      <c r="AF24" s="253">
        <f t="shared" si="4"/>
        <v>2052</v>
      </c>
      <c r="AG24" s="253">
        <f t="shared" si="4"/>
        <v>2053</v>
      </c>
    </row>
    <row r="25" spans="2:33" x14ac:dyDescent="0.2">
      <c r="B25" s="250" t="s">
        <v>79</v>
      </c>
      <c r="C25" s="254">
        <f>SUM(D25:AG25)</f>
        <v>0</v>
      </c>
      <c r="D25" s="254">
        <f t="shared" ref="D25:AG25" si="5">D5-D15</f>
        <v>0</v>
      </c>
      <c r="E25" s="254">
        <f t="shared" si="5"/>
        <v>0</v>
      </c>
      <c r="F25" s="254">
        <f t="shared" si="5"/>
        <v>0</v>
      </c>
      <c r="G25" s="254">
        <f t="shared" si="5"/>
        <v>0</v>
      </c>
      <c r="H25" s="254">
        <f t="shared" si="5"/>
        <v>0</v>
      </c>
      <c r="I25" s="254">
        <f t="shared" si="5"/>
        <v>0</v>
      </c>
      <c r="J25" s="254">
        <f t="shared" si="5"/>
        <v>0</v>
      </c>
      <c r="K25" s="254">
        <f t="shared" si="5"/>
        <v>0</v>
      </c>
      <c r="L25" s="254">
        <f t="shared" si="5"/>
        <v>0</v>
      </c>
      <c r="M25" s="254">
        <f t="shared" si="5"/>
        <v>0</v>
      </c>
      <c r="N25" s="254">
        <f t="shared" si="5"/>
        <v>0</v>
      </c>
      <c r="O25" s="254">
        <f t="shared" si="5"/>
        <v>0</v>
      </c>
      <c r="P25" s="254">
        <f t="shared" si="5"/>
        <v>0</v>
      </c>
      <c r="Q25" s="254">
        <f t="shared" si="5"/>
        <v>0</v>
      </c>
      <c r="R25" s="254">
        <f t="shared" si="5"/>
        <v>0</v>
      </c>
      <c r="S25" s="254">
        <f t="shared" si="5"/>
        <v>0</v>
      </c>
      <c r="T25" s="254">
        <f t="shared" si="5"/>
        <v>0</v>
      </c>
      <c r="U25" s="254">
        <f t="shared" si="5"/>
        <v>0</v>
      </c>
      <c r="V25" s="254">
        <f t="shared" si="5"/>
        <v>0</v>
      </c>
      <c r="W25" s="254">
        <f t="shared" si="5"/>
        <v>0</v>
      </c>
      <c r="X25" s="254">
        <f t="shared" si="5"/>
        <v>0</v>
      </c>
      <c r="Y25" s="254">
        <f t="shared" si="5"/>
        <v>0</v>
      </c>
      <c r="Z25" s="254">
        <f t="shared" si="5"/>
        <v>0</v>
      </c>
      <c r="AA25" s="254">
        <f t="shared" si="5"/>
        <v>0</v>
      </c>
      <c r="AB25" s="254">
        <f t="shared" si="5"/>
        <v>0</v>
      </c>
      <c r="AC25" s="254">
        <f t="shared" si="5"/>
        <v>0</v>
      </c>
      <c r="AD25" s="254">
        <f t="shared" si="5"/>
        <v>0</v>
      </c>
      <c r="AE25" s="254">
        <f t="shared" si="5"/>
        <v>0</v>
      </c>
      <c r="AF25" s="254">
        <f t="shared" si="5"/>
        <v>0</v>
      </c>
      <c r="AG25" s="254">
        <f t="shared" si="5"/>
        <v>0</v>
      </c>
    </row>
    <row r="26" spans="2:33" x14ac:dyDescent="0.2">
      <c r="B26" s="250" t="s">
        <v>80</v>
      </c>
      <c r="C26" s="254">
        <f>SUM(D26:AG26)</f>
        <v>0</v>
      </c>
      <c r="D26" s="254">
        <f t="shared" ref="D26:AG26" si="6">D6-D16</f>
        <v>0</v>
      </c>
      <c r="E26" s="254">
        <f t="shared" si="6"/>
        <v>0</v>
      </c>
      <c r="F26" s="254">
        <f t="shared" si="6"/>
        <v>0</v>
      </c>
      <c r="G26" s="254">
        <f t="shared" si="6"/>
        <v>0</v>
      </c>
      <c r="H26" s="254">
        <f t="shared" si="6"/>
        <v>0</v>
      </c>
      <c r="I26" s="254">
        <f t="shared" si="6"/>
        <v>0</v>
      </c>
      <c r="J26" s="254">
        <f t="shared" si="6"/>
        <v>0</v>
      </c>
      <c r="K26" s="254">
        <f t="shared" si="6"/>
        <v>0</v>
      </c>
      <c r="L26" s="254">
        <f t="shared" si="6"/>
        <v>0</v>
      </c>
      <c r="M26" s="254">
        <f t="shared" si="6"/>
        <v>0</v>
      </c>
      <c r="N26" s="254">
        <f t="shared" si="6"/>
        <v>0</v>
      </c>
      <c r="O26" s="254">
        <f t="shared" si="6"/>
        <v>0</v>
      </c>
      <c r="P26" s="254">
        <f t="shared" si="6"/>
        <v>0</v>
      </c>
      <c r="Q26" s="254">
        <f t="shared" si="6"/>
        <v>0</v>
      </c>
      <c r="R26" s="254">
        <f t="shared" si="6"/>
        <v>0</v>
      </c>
      <c r="S26" s="254">
        <f t="shared" si="6"/>
        <v>0</v>
      </c>
      <c r="T26" s="254">
        <f t="shared" si="6"/>
        <v>0</v>
      </c>
      <c r="U26" s="254">
        <f t="shared" si="6"/>
        <v>0</v>
      </c>
      <c r="V26" s="254">
        <f t="shared" si="6"/>
        <v>0</v>
      </c>
      <c r="W26" s="254">
        <f t="shared" si="6"/>
        <v>0</v>
      </c>
      <c r="X26" s="254">
        <f t="shared" si="6"/>
        <v>0</v>
      </c>
      <c r="Y26" s="254">
        <f t="shared" si="6"/>
        <v>0</v>
      </c>
      <c r="Z26" s="254">
        <f t="shared" si="6"/>
        <v>0</v>
      </c>
      <c r="AA26" s="254">
        <f t="shared" si="6"/>
        <v>0</v>
      </c>
      <c r="AB26" s="254">
        <f t="shared" si="6"/>
        <v>0</v>
      </c>
      <c r="AC26" s="254">
        <f t="shared" si="6"/>
        <v>0</v>
      </c>
      <c r="AD26" s="254">
        <f t="shared" si="6"/>
        <v>0</v>
      </c>
      <c r="AE26" s="254">
        <f t="shared" si="6"/>
        <v>0</v>
      </c>
      <c r="AF26" s="254">
        <f t="shared" si="6"/>
        <v>0</v>
      </c>
      <c r="AG26" s="254">
        <f t="shared" si="6"/>
        <v>0</v>
      </c>
    </row>
    <row r="27" spans="2:33" x14ac:dyDescent="0.2">
      <c r="B27" s="250" t="s">
        <v>81</v>
      </c>
      <c r="C27" s="259">
        <f>SUM(D27:AG27)</f>
        <v>3238203.1806000005</v>
      </c>
      <c r="D27" s="259">
        <f t="shared" ref="D27:AG28" si="7">D7-D17</f>
        <v>0</v>
      </c>
      <c r="E27" s="254">
        <f t="shared" si="7"/>
        <v>0</v>
      </c>
      <c r="F27" s="254">
        <f t="shared" si="7"/>
        <v>51921.994799999993</v>
      </c>
      <c r="G27" s="254">
        <f t="shared" si="7"/>
        <v>105079.7457</v>
      </c>
      <c r="H27" s="254">
        <f t="shared" si="7"/>
        <v>106330.1868</v>
      </c>
      <c r="I27" s="254">
        <f t="shared" si="7"/>
        <v>107595.52649999999</v>
      </c>
      <c r="J27" s="254">
        <f t="shared" si="7"/>
        <v>108875.925</v>
      </c>
      <c r="K27" s="254">
        <f t="shared" si="7"/>
        <v>109790.4801</v>
      </c>
      <c r="L27" s="254">
        <f t="shared" si="7"/>
        <v>110712.72480000001</v>
      </c>
      <c r="M27" s="254">
        <f t="shared" si="7"/>
        <v>111642.71249999999</v>
      </c>
      <c r="N27" s="254">
        <f t="shared" si="7"/>
        <v>112580.5233</v>
      </c>
      <c r="O27" s="254">
        <f t="shared" si="7"/>
        <v>113526.21060000001</v>
      </c>
      <c r="P27" s="254">
        <f t="shared" si="7"/>
        <v>114479.82779999998</v>
      </c>
      <c r="Q27" s="254">
        <f t="shared" si="7"/>
        <v>115441.455</v>
      </c>
      <c r="R27" s="254">
        <f t="shared" si="7"/>
        <v>116411.17230000001</v>
      </c>
      <c r="S27" s="254">
        <f t="shared" si="7"/>
        <v>117389.0331</v>
      </c>
      <c r="T27" s="254">
        <f t="shared" si="7"/>
        <v>118375.09080000001</v>
      </c>
      <c r="U27" s="254">
        <f t="shared" si="7"/>
        <v>119203.72529999999</v>
      </c>
      <c r="V27" s="254">
        <f t="shared" si="7"/>
        <v>120038.15370000001</v>
      </c>
      <c r="W27" s="254">
        <f t="shared" si="7"/>
        <v>120878.42939999999</v>
      </c>
      <c r="X27" s="254">
        <f t="shared" si="7"/>
        <v>121724.5791</v>
      </c>
      <c r="Y27" s="254">
        <f t="shared" si="7"/>
        <v>122576.65620000001</v>
      </c>
      <c r="Z27" s="254">
        <f t="shared" si="7"/>
        <v>123434.6874</v>
      </c>
      <c r="AA27" s="254">
        <f t="shared" si="7"/>
        <v>124298.72609999999</v>
      </c>
      <c r="AB27" s="254">
        <f t="shared" si="7"/>
        <v>125168.8257</v>
      </c>
      <c r="AC27" s="254">
        <f t="shared" si="7"/>
        <v>126045.01290000002</v>
      </c>
      <c r="AD27" s="254">
        <f t="shared" si="7"/>
        <v>126927.34109999999</v>
      </c>
      <c r="AE27" s="254">
        <f t="shared" si="7"/>
        <v>128082.38310000001</v>
      </c>
      <c r="AF27" s="254">
        <f t="shared" si="7"/>
        <v>129247.9449</v>
      </c>
      <c r="AG27" s="254">
        <f t="shared" si="7"/>
        <v>130424.1066</v>
      </c>
    </row>
    <row r="28" spans="2:33" x14ac:dyDescent="0.2">
      <c r="B28" s="250" t="s">
        <v>656</v>
      </c>
      <c r="C28" s="259">
        <f>SUM(D28:AG28)</f>
        <v>13149880.571226235</v>
      </c>
      <c r="D28" s="259">
        <f t="shared" si="7"/>
        <v>0</v>
      </c>
      <c r="E28" s="259">
        <f t="shared" si="7"/>
        <v>0</v>
      </c>
      <c r="F28" s="259">
        <f t="shared" si="7"/>
        <v>228296.53769489995</v>
      </c>
      <c r="G28" s="259">
        <f t="shared" si="7"/>
        <v>456593.07538979989</v>
      </c>
      <c r="H28" s="259">
        <f t="shared" si="7"/>
        <v>456593.07538979989</v>
      </c>
      <c r="I28" s="259">
        <f t="shared" si="7"/>
        <v>456593.07538979989</v>
      </c>
      <c r="J28" s="259">
        <f t="shared" si="7"/>
        <v>456593.07538979989</v>
      </c>
      <c r="K28" s="259">
        <f t="shared" si="7"/>
        <v>465724.93689759594</v>
      </c>
      <c r="L28" s="259">
        <f t="shared" si="7"/>
        <v>465724.93689759594</v>
      </c>
      <c r="M28" s="259">
        <f t="shared" si="7"/>
        <v>465724.93689759594</v>
      </c>
      <c r="N28" s="259">
        <f t="shared" si="7"/>
        <v>465724.93689759594</v>
      </c>
      <c r="O28" s="259">
        <f t="shared" si="7"/>
        <v>465724.93689759594</v>
      </c>
      <c r="P28" s="259">
        <f t="shared" si="7"/>
        <v>474856.79840539192</v>
      </c>
      <c r="Q28" s="259">
        <f t="shared" si="7"/>
        <v>474856.79840539192</v>
      </c>
      <c r="R28" s="259">
        <f t="shared" si="7"/>
        <v>474856.79840539192</v>
      </c>
      <c r="S28" s="259">
        <f t="shared" si="7"/>
        <v>474856.79840539192</v>
      </c>
      <c r="T28" s="259">
        <f t="shared" si="7"/>
        <v>474856.79840539192</v>
      </c>
      <c r="U28" s="259">
        <f t="shared" si="7"/>
        <v>483988.65991318796</v>
      </c>
      <c r="V28" s="259">
        <f t="shared" si="7"/>
        <v>483988.65991318796</v>
      </c>
      <c r="W28" s="259">
        <f t="shared" si="7"/>
        <v>483988.65991318796</v>
      </c>
      <c r="X28" s="259">
        <f t="shared" si="7"/>
        <v>483988.65991318796</v>
      </c>
      <c r="Y28" s="259">
        <f t="shared" si="7"/>
        <v>483988.65991318796</v>
      </c>
      <c r="Z28" s="259">
        <f t="shared" si="7"/>
        <v>493120.52142098395</v>
      </c>
      <c r="AA28" s="259">
        <f t="shared" si="7"/>
        <v>493120.52142098395</v>
      </c>
      <c r="AB28" s="259">
        <f t="shared" si="7"/>
        <v>493120.52142098395</v>
      </c>
      <c r="AC28" s="259">
        <f t="shared" si="7"/>
        <v>493120.52142098395</v>
      </c>
      <c r="AD28" s="259">
        <f t="shared" si="7"/>
        <v>493120.52142098395</v>
      </c>
      <c r="AE28" s="259">
        <f t="shared" si="7"/>
        <v>502252.38292877999</v>
      </c>
      <c r="AF28" s="259">
        <f t="shared" si="7"/>
        <v>502252.38292877999</v>
      </c>
      <c r="AG28" s="259">
        <f t="shared" si="7"/>
        <v>502252.38292877999</v>
      </c>
    </row>
    <row r="29" spans="2:33" x14ac:dyDescent="0.2">
      <c r="B29" s="260" t="s">
        <v>78</v>
      </c>
      <c r="C29" s="261">
        <f>SUM(D29:AG29)</f>
        <v>16388083.751826236</v>
      </c>
      <c r="D29" s="261">
        <f>SUM(D25:D28)</f>
        <v>0</v>
      </c>
      <c r="E29" s="261">
        <f t="shared" ref="E29:AG29" si="8">SUM(E25:E28)</f>
        <v>0</v>
      </c>
      <c r="F29" s="261">
        <f t="shared" si="8"/>
        <v>280218.53249489993</v>
      </c>
      <c r="G29" s="261">
        <f t="shared" si="8"/>
        <v>561672.82108979987</v>
      </c>
      <c r="H29" s="261">
        <f t="shared" si="8"/>
        <v>562923.26218979992</v>
      </c>
      <c r="I29" s="261">
        <f t="shared" si="8"/>
        <v>564188.60188979993</v>
      </c>
      <c r="J29" s="261">
        <f t="shared" si="8"/>
        <v>565469.00038979994</v>
      </c>
      <c r="K29" s="261">
        <f t="shared" si="8"/>
        <v>575515.41699759592</v>
      </c>
      <c r="L29" s="261">
        <f t="shared" si="8"/>
        <v>576437.66169759596</v>
      </c>
      <c r="M29" s="261">
        <f t="shared" si="8"/>
        <v>577367.6493975959</v>
      </c>
      <c r="N29" s="261">
        <f t="shared" si="8"/>
        <v>578305.46019759588</v>
      </c>
      <c r="O29" s="261">
        <f t="shared" si="8"/>
        <v>579251.14749759599</v>
      </c>
      <c r="P29" s="261">
        <f t="shared" si="8"/>
        <v>589336.62620539195</v>
      </c>
      <c r="Q29" s="261">
        <f t="shared" si="8"/>
        <v>590298.25340539194</v>
      </c>
      <c r="R29" s="261">
        <f t="shared" si="8"/>
        <v>591267.97070539196</v>
      </c>
      <c r="S29" s="261">
        <f t="shared" si="8"/>
        <v>592245.83150539198</v>
      </c>
      <c r="T29" s="261">
        <f t="shared" si="8"/>
        <v>593231.88920539198</v>
      </c>
      <c r="U29" s="261">
        <f t="shared" si="8"/>
        <v>603192.3852131879</v>
      </c>
      <c r="V29" s="261">
        <f t="shared" si="8"/>
        <v>604026.81361318799</v>
      </c>
      <c r="W29" s="261">
        <f t="shared" si="8"/>
        <v>604867.08931318799</v>
      </c>
      <c r="X29" s="261">
        <f t="shared" si="8"/>
        <v>605713.23901318794</v>
      </c>
      <c r="Y29" s="261">
        <f t="shared" si="8"/>
        <v>606565.31611318793</v>
      </c>
      <c r="Z29" s="261">
        <f t="shared" si="8"/>
        <v>616555.208820984</v>
      </c>
      <c r="AA29" s="261">
        <f t="shared" si="8"/>
        <v>617419.24752098392</v>
      </c>
      <c r="AB29" s="261">
        <f t="shared" si="8"/>
        <v>618289.34712098399</v>
      </c>
      <c r="AC29" s="261">
        <f t="shared" si="8"/>
        <v>619165.53432098392</v>
      </c>
      <c r="AD29" s="261">
        <f t="shared" si="8"/>
        <v>620047.86252098391</v>
      </c>
      <c r="AE29" s="261">
        <f t="shared" si="8"/>
        <v>630334.76602878002</v>
      </c>
      <c r="AF29" s="261">
        <f t="shared" si="8"/>
        <v>631500.32782878005</v>
      </c>
      <c r="AG29" s="261">
        <f t="shared" si="8"/>
        <v>632676.48952877999</v>
      </c>
    </row>
  </sheetData>
  <sheetProtection algorithmName="SHA-512" hashValue="XAvk6jUU8xflCbpaufykhyT6FLSYXJA27aa1+Y5pR3hGqm6q4jtBnM8yeBbLV8OivJdd2DP3qTaE7fPUFXkDmg==" saltValue="3YCUoLOCzUVSA69d9uhwFA==" spinCount="100000" sheet="1" objects="1" scenarios="1"/>
  <pageMargins left="0.15312500000000001" right="0.21145833333333333" top="1" bottom="1" header="0.5" footer="0.5"/>
  <pageSetup paperSize="9" scale="75" orientation="landscape" r:id="rId1"/>
  <headerFooter alignWithMargins="0">
    <oddHeader>&amp;LPríloha 7: Štandardné tabuľky - Cesty
&amp;"Arial,Tučné"&amp;12 09 Náklady na nehodovosť</oddHeader>
    <oddFooter>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2:AG21"/>
  <sheetViews>
    <sheetView zoomScaleNormal="100" workbookViewId="0">
      <selection activeCell="O26" sqref="O26"/>
    </sheetView>
  </sheetViews>
  <sheetFormatPr defaultColWidth="9.109375" defaultRowHeight="10.199999999999999" x14ac:dyDescent="0.2"/>
  <cols>
    <col min="1" max="1" width="2.6640625" style="34" customWidth="1"/>
    <col min="2" max="2" width="46.88671875" style="34" bestFit="1" customWidth="1"/>
    <col min="3" max="3" width="14.33203125" style="34" customWidth="1"/>
    <col min="4" max="33" width="8.6640625" style="34" customWidth="1"/>
    <col min="34" max="34" width="5" style="34" bestFit="1" customWidth="1"/>
    <col min="35" max="16384" width="9.109375" style="34"/>
  </cols>
  <sheetData>
    <row r="2" spans="2:33" x14ac:dyDescent="0.2">
      <c r="B2" s="41" t="s">
        <v>581</v>
      </c>
      <c r="C2" s="41"/>
      <c r="D2" s="35" t="s">
        <v>10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</row>
    <row r="3" spans="2:33" x14ac:dyDescent="0.2">
      <c r="B3" s="36"/>
      <c r="C3" s="36"/>
      <c r="D3" s="37">
        <v>1</v>
      </c>
      <c r="E3" s="37">
        <v>2</v>
      </c>
      <c r="F3" s="37">
        <v>3</v>
      </c>
      <c r="G3" s="37">
        <v>4</v>
      </c>
      <c r="H3" s="37">
        <v>5</v>
      </c>
      <c r="I3" s="37">
        <v>6</v>
      </c>
      <c r="J3" s="37">
        <v>7</v>
      </c>
      <c r="K3" s="37">
        <v>8</v>
      </c>
      <c r="L3" s="37">
        <v>9</v>
      </c>
      <c r="M3" s="37">
        <v>10</v>
      </c>
      <c r="N3" s="37">
        <v>11</v>
      </c>
      <c r="O3" s="37">
        <v>12</v>
      </c>
      <c r="P3" s="37">
        <v>13</v>
      </c>
      <c r="Q3" s="37">
        <v>14</v>
      </c>
      <c r="R3" s="37">
        <v>15</v>
      </c>
      <c r="S3" s="37">
        <v>16</v>
      </c>
      <c r="T3" s="37">
        <v>17</v>
      </c>
      <c r="U3" s="37">
        <v>18</v>
      </c>
      <c r="V3" s="37">
        <v>19</v>
      </c>
      <c r="W3" s="37">
        <v>20</v>
      </c>
      <c r="X3" s="37">
        <v>21</v>
      </c>
      <c r="Y3" s="37">
        <v>22</v>
      </c>
      <c r="Z3" s="37">
        <v>23</v>
      </c>
      <c r="AA3" s="37">
        <v>24</v>
      </c>
      <c r="AB3" s="37">
        <v>25</v>
      </c>
      <c r="AC3" s="37">
        <v>26</v>
      </c>
      <c r="AD3" s="37">
        <v>27</v>
      </c>
      <c r="AE3" s="37">
        <v>28</v>
      </c>
      <c r="AF3" s="37">
        <v>29</v>
      </c>
      <c r="AG3" s="37">
        <v>30</v>
      </c>
    </row>
    <row r="4" spans="2:33" ht="20.399999999999999" x14ac:dyDescent="0.2">
      <c r="B4" s="38" t="s">
        <v>52</v>
      </c>
      <c r="C4" s="43" t="s">
        <v>46</v>
      </c>
      <c r="D4" s="40">
        <f>Parametre!C13</f>
        <v>2024</v>
      </c>
      <c r="E4" s="40">
        <f>$D$4+D3</f>
        <v>2025</v>
      </c>
      <c r="F4" s="40">
        <f>$D$4+E3</f>
        <v>2026</v>
      </c>
      <c r="G4" s="40">
        <f t="shared" ref="G4:AG4" si="0">$D$4+F3</f>
        <v>2027</v>
      </c>
      <c r="H4" s="40">
        <f t="shared" si="0"/>
        <v>2028</v>
      </c>
      <c r="I4" s="40">
        <f t="shared" si="0"/>
        <v>2029</v>
      </c>
      <c r="J4" s="40">
        <f t="shared" si="0"/>
        <v>2030</v>
      </c>
      <c r="K4" s="40">
        <f t="shared" si="0"/>
        <v>2031</v>
      </c>
      <c r="L4" s="40">
        <f t="shared" si="0"/>
        <v>2032</v>
      </c>
      <c r="M4" s="40">
        <f t="shared" si="0"/>
        <v>2033</v>
      </c>
      <c r="N4" s="40">
        <f t="shared" si="0"/>
        <v>2034</v>
      </c>
      <c r="O4" s="40">
        <f t="shared" si="0"/>
        <v>2035</v>
      </c>
      <c r="P4" s="40">
        <f t="shared" si="0"/>
        <v>2036</v>
      </c>
      <c r="Q4" s="40">
        <f t="shared" si="0"/>
        <v>2037</v>
      </c>
      <c r="R4" s="40">
        <f t="shared" si="0"/>
        <v>2038</v>
      </c>
      <c r="S4" s="40">
        <f t="shared" si="0"/>
        <v>2039</v>
      </c>
      <c r="T4" s="40">
        <f t="shared" si="0"/>
        <v>2040</v>
      </c>
      <c r="U4" s="40">
        <f t="shared" si="0"/>
        <v>2041</v>
      </c>
      <c r="V4" s="40">
        <f t="shared" si="0"/>
        <v>2042</v>
      </c>
      <c r="W4" s="40">
        <f t="shared" si="0"/>
        <v>2043</v>
      </c>
      <c r="X4" s="40">
        <f t="shared" si="0"/>
        <v>2044</v>
      </c>
      <c r="Y4" s="40">
        <f t="shared" si="0"/>
        <v>2045</v>
      </c>
      <c r="Z4" s="40">
        <f t="shared" si="0"/>
        <v>2046</v>
      </c>
      <c r="AA4" s="40">
        <f t="shared" si="0"/>
        <v>2047</v>
      </c>
      <c r="AB4" s="40">
        <f t="shared" si="0"/>
        <v>2048</v>
      </c>
      <c r="AC4" s="40">
        <f t="shared" si="0"/>
        <v>2049</v>
      </c>
      <c r="AD4" s="40">
        <f t="shared" si="0"/>
        <v>2050</v>
      </c>
      <c r="AE4" s="40">
        <f t="shared" si="0"/>
        <v>2051</v>
      </c>
      <c r="AF4" s="40">
        <f t="shared" si="0"/>
        <v>2052</v>
      </c>
      <c r="AG4" s="40">
        <f t="shared" si="0"/>
        <v>2053</v>
      </c>
    </row>
    <row r="5" spans="2:33" x14ac:dyDescent="0.2">
      <c r="B5" s="35" t="s">
        <v>14</v>
      </c>
      <c r="C5" s="42">
        <f>D5+NPV(Parametre!$C$10,E5:AG5)</f>
        <v>6257556.5211857334</v>
      </c>
      <c r="D5" s="42">
        <f>'01 Investičné výdavky'!D66</f>
        <v>0</v>
      </c>
      <c r="E5" s="42">
        <f>'01 Investičné výdavky'!E66</f>
        <v>0</v>
      </c>
      <c r="F5" s="42">
        <f>'01 Investičné výdavky'!F66</f>
        <v>2255523.1211163639</v>
      </c>
      <c r="G5" s="42">
        <f>'01 Investičné výdavky'!G66</f>
        <v>4875604.590665454</v>
      </c>
      <c r="H5" s="42">
        <f>'01 Investičné výdavky'!H66</f>
        <v>0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2:33" x14ac:dyDescent="0.2">
      <c r="B6" s="35" t="s">
        <v>12</v>
      </c>
      <c r="C6" s="42">
        <f>D6+NPV(Parametre!$C$10,E6:AG6)</f>
        <v>1449035.2977041802</v>
      </c>
      <c r="D6" s="42">
        <f>'03 Prevádzkové výdavky'!D43</f>
        <v>0</v>
      </c>
      <c r="E6" s="42">
        <f>'03 Prevádzkové výdavky'!E43</f>
        <v>0</v>
      </c>
      <c r="F6" s="42">
        <f>'03 Prevádzkové výdavky'!F43</f>
        <v>16245</v>
      </c>
      <c r="G6" s="42">
        <f>'03 Prevádzkové výdavky'!G43</f>
        <v>62280</v>
      </c>
      <c r="H6" s="42">
        <f>'03 Prevádzkové výdavky'!H43</f>
        <v>62280</v>
      </c>
      <c r="I6" s="42">
        <f>'03 Prevádzkové výdavky'!I43</f>
        <v>64530</v>
      </c>
      <c r="J6" s="42">
        <f>'03 Prevádzkové výdavky'!J43</f>
        <v>66780</v>
      </c>
      <c r="K6" s="42">
        <f>'03 Prevádzkové výdavky'!K43</f>
        <v>66780</v>
      </c>
      <c r="L6" s="42">
        <f>'03 Prevádzkové výdavky'!L43</f>
        <v>66780</v>
      </c>
      <c r="M6" s="42">
        <f>'03 Prevádzkové výdavky'!M43</f>
        <v>66780</v>
      </c>
      <c r="N6" s="42">
        <f>'03 Prevádzkové výdavky'!N43</f>
        <v>66780</v>
      </c>
      <c r="O6" s="42">
        <f>'03 Prevádzkové výdavky'!O43</f>
        <v>66780</v>
      </c>
      <c r="P6" s="42">
        <f>'03 Prevádzkové výdavky'!P43</f>
        <v>66780</v>
      </c>
      <c r="Q6" s="42">
        <f>'03 Prevádzkové výdavky'!Q43</f>
        <v>66780</v>
      </c>
      <c r="R6" s="42">
        <f>'03 Prevádzkové výdavky'!R43</f>
        <v>66780</v>
      </c>
      <c r="S6" s="42">
        <f>'03 Prevádzkové výdavky'!S43</f>
        <v>66780</v>
      </c>
      <c r="T6" s="42">
        <f>'03 Prevádzkové výdavky'!T43</f>
        <v>66780</v>
      </c>
      <c r="U6" s="42">
        <f>'03 Prevádzkové výdavky'!U43</f>
        <v>66780</v>
      </c>
      <c r="V6" s="42">
        <f>'03 Prevádzkové výdavky'!V43</f>
        <v>66780</v>
      </c>
      <c r="W6" s="42">
        <f>'03 Prevádzkové výdavky'!W43</f>
        <v>66780</v>
      </c>
      <c r="X6" s="42">
        <f>'03 Prevádzkové výdavky'!X43</f>
        <v>66780</v>
      </c>
      <c r="Y6" s="42">
        <f>'03 Prevádzkové výdavky'!Y43</f>
        <v>66780</v>
      </c>
      <c r="Z6" s="42">
        <f>'03 Prevádzkové výdavky'!Z43</f>
        <v>66780</v>
      </c>
      <c r="AA6" s="42">
        <f>'03 Prevádzkové výdavky'!AA43</f>
        <v>626160.78027909098</v>
      </c>
      <c r="AB6" s="42">
        <f>'03 Prevádzkové výdavky'!AB43</f>
        <v>1281181.1476663635</v>
      </c>
      <c r="AC6" s="42">
        <f>'03 Prevádzkové výdavky'!AC43</f>
        <v>62280</v>
      </c>
      <c r="AD6" s="42">
        <f>'03 Prevádzkové výdavky'!AD43</f>
        <v>64530</v>
      </c>
      <c r="AE6" s="42">
        <f>'03 Prevádzkové výdavky'!AE43</f>
        <v>66780</v>
      </c>
      <c r="AF6" s="42">
        <f>'03 Prevádzkové výdavky'!AF43</f>
        <v>66780</v>
      </c>
      <c r="AG6" s="42">
        <f>'03 Prevádzkové výdavky'!AG43</f>
        <v>66780</v>
      </c>
    </row>
    <row r="7" spans="2:33" x14ac:dyDescent="0.2">
      <c r="B7" s="38" t="s">
        <v>658</v>
      </c>
      <c r="C7" s="276">
        <f>D7+NPV(Parametre!$C$10,E7:AG7)</f>
        <v>7706591.8188899141</v>
      </c>
      <c r="D7" s="276">
        <f>SUM(D5:D6)</f>
        <v>0</v>
      </c>
      <c r="E7" s="276">
        <f t="shared" ref="E7:AG7" si="1">SUM(E5:E6)</f>
        <v>0</v>
      </c>
      <c r="F7" s="276">
        <f t="shared" si="1"/>
        <v>2271768.1211163639</v>
      </c>
      <c r="G7" s="276">
        <f t="shared" si="1"/>
        <v>4937884.590665454</v>
      </c>
      <c r="H7" s="276">
        <f t="shared" si="1"/>
        <v>62280</v>
      </c>
      <c r="I7" s="276">
        <f t="shared" si="1"/>
        <v>64530</v>
      </c>
      <c r="J7" s="276">
        <f t="shared" si="1"/>
        <v>66780</v>
      </c>
      <c r="K7" s="276">
        <f t="shared" si="1"/>
        <v>66780</v>
      </c>
      <c r="L7" s="276">
        <f t="shared" si="1"/>
        <v>66780</v>
      </c>
      <c r="M7" s="276">
        <f t="shared" si="1"/>
        <v>66780</v>
      </c>
      <c r="N7" s="276">
        <f t="shared" si="1"/>
        <v>66780</v>
      </c>
      <c r="O7" s="276">
        <f t="shared" si="1"/>
        <v>66780</v>
      </c>
      <c r="P7" s="276">
        <f t="shared" si="1"/>
        <v>66780</v>
      </c>
      <c r="Q7" s="276">
        <f t="shared" si="1"/>
        <v>66780</v>
      </c>
      <c r="R7" s="276">
        <f t="shared" si="1"/>
        <v>66780</v>
      </c>
      <c r="S7" s="276">
        <f t="shared" si="1"/>
        <v>66780</v>
      </c>
      <c r="T7" s="276">
        <f t="shared" si="1"/>
        <v>66780</v>
      </c>
      <c r="U7" s="276">
        <f t="shared" si="1"/>
        <v>66780</v>
      </c>
      <c r="V7" s="276">
        <f t="shared" si="1"/>
        <v>66780</v>
      </c>
      <c r="W7" s="276">
        <f t="shared" si="1"/>
        <v>66780</v>
      </c>
      <c r="X7" s="276">
        <f t="shared" si="1"/>
        <v>66780</v>
      </c>
      <c r="Y7" s="276">
        <f t="shared" si="1"/>
        <v>66780</v>
      </c>
      <c r="Z7" s="276">
        <f t="shared" si="1"/>
        <v>66780</v>
      </c>
      <c r="AA7" s="276">
        <f t="shared" si="1"/>
        <v>626160.78027909098</v>
      </c>
      <c r="AB7" s="276">
        <f t="shared" si="1"/>
        <v>1281181.1476663635</v>
      </c>
      <c r="AC7" s="276">
        <f t="shared" si="1"/>
        <v>62280</v>
      </c>
      <c r="AD7" s="276">
        <f t="shared" si="1"/>
        <v>64530</v>
      </c>
      <c r="AE7" s="276">
        <f t="shared" si="1"/>
        <v>66780</v>
      </c>
      <c r="AF7" s="276">
        <f t="shared" si="1"/>
        <v>66780</v>
      </c>
      <c r="AG7" s="276">
        <f t="shared" si="1"/>
        <v>66780</v>
      </c>
    </row>
    <row r="8" spans="2:33" x14ac:dyDescent="0.2">
      <c r="B8" s="35" t="s">
        <v>329</v>
      </c>
      <c r="C8" s="42">
        <f>D8+NPV(Parametre!$C$10,E8:AG8)</f>
        <v>0</v>
      </c>
      <c r="D8" s="42">
        <f>'07 Čas cestujúcich'!D16</f>
        <v>0</v>
      </c>
      <c r="E8" s="42">
        <f>'07 Čas cestujúcich'!E16</f>
        <v>0</v>
      </c>
      <c r="F8" s="42">
        <f>'07 Čas cestujúcich'!F16</f>
        <v>0</v>
      </c>
      <c r="G8" s="42">
        <f>'07 Čas cestujúcich'!G16</f>
        <v>0</v>
      </c>
      <c r="H8" s="42">
        <f>'07 Čas cestujúcich'!H16</f>
        <v>0</v>
      </c>
      <c r="I8" s="42">
        <f>'07 Čas cestujúcich'!I16</f>
        <v>0</v>
      </c>
      <c r="J8" s="42">
        <f>'07 Čas cestujúcich'!J16</f>
        <v>0</v>
      </c>
      <c r="K8" s="42">
        <f>'07 Čas cestujúcich'!K16</f>
        <v>0</v>
      </c>
      <c r="L8" s="42">
        <f>'07 Čas cestujúcich'!L16</f>
        <v>0</v>
      </c>
      <c r="M8" s="42">
        <f>'07 Čas cestujúcich'!M16</f>
        <v>0</v>
      </c>
      <c r="N8" s="42">
        <f>'07 Čas cestujúcich'!N16</f>
        <v>0</v>
      </c>
      <c r="O8" s="42">
        <f>'07 Čas cestujúcich'!O16</f>
        <v>0</v>
      </c>
      <c r="P8" s="42">
        <f>'07 Čas cestujúcich'!P16</f>
        <v>0</v>
      </c>
      <c r="Q8" s="42">
        <f>'07 Čas cestujúcich'!Q16</f>
        <v>0</v>
      </c>
      <c r="R8" s="42">
        <f>'07 Čas cestujúcich'!R16</f>
        <v>0</v>
      </c>
      <c r="S8" s="42">
        <f>'07 Čas cestujúcich'!S16</f>
        <v>0</v>
      </c>
      <c r="T8" s="42">
        <f>'07 Čas cestujúcich'!T16</f>
        <v>0</v>
      </c>
      <c r="U8" s="42">
        <f>'07 Čas cestujúcich'!U16</f>
        <v>0</v>
      </c>
      <c r="V8" s="42">
        <f>'07 Čas cestujúcich'!V16</f>
        <v>0</v>
      </c>
      <c r="W8" s="42">
        <f>'07 Čas cestujúcich'!W16</f>
        <v>0</v>
      </c>
      <c r="X8" s="42">
        <f>'07 Čas cestujúcich'!X16</f>
        <v>0</v>
      </c>
      <c r="Y8" s="42">
        <f>'07 Čas cestujúcich'!Y16</f>
        <v>0</v>
      </c>
      <c r="Z8" s="42">
        <f>'07 Čas cestujúcich'!Z16</f>
        <v>0</v>
      </c>
      <c r="AA8" s="42">
        <f>'07 Čas cestujúcich'!AA16</f>
        <v>0</v>
      </c>
      <c r="AB8" s="42">
        <f>'07 Čas cestujúcich'!AB16</f>
        <v>0</v>
      </c>
      <c r="AC8" s="42">
        <f>'07 Čas cestujúcich'!AC16</f>
        <v>0</v>
      </c>
      <c r="AD8" s="42">
        <f>'07 Čas cestujúcich'!AD16</f>
        <v>0</v>
      </c>
      <c r="AE8" s="42">
        <f>'07 Čas cestujúcich'!AE16</f>
        <v>0</v>
      </c>
      <c r="AF8" s="42">
        <f>'07 Čas cestujúcich'!AF16</f>
        <v>0</v>
      </c>
      <c r="AG8" s="42">
        <f>'07 Čas cestujúcich'!AG16</f>
        <v>0</v>
      </c>
    </row>
    <row r="9" spans="2:33" x14ac:dyDescent="0.2">
      <c r="B9" s="35" t="s">
        <v>330</v>
      </c>
      <c r="C9" s="42">
        <f>D9+NPV(Parametre!$C$10,E9:AG9)</f>
        <v>0</v>
      </c>
      <c r="D9" s="42">
        <f>'08 Čas tovaru'!D28</f>
        <v>0</v>
      </c>
      <c r="E9" s="42">
        <f>'08 Čas tovaru'!E28</f>
        <v>0</v>
      </c>
      <c r="F9" s="42">
        <f>'08 Čas tovaru'!F28</f>
        <v>0</v>
      </c>
      <c r="G9" s="42">
        <f>'08 Čas tovaru'!G28</f>
        <v>0</v>
      </c>
      <c r="H9" s="42">
        <f>'08 Čas tovaru'!H28</f>
        <v>0</v>
      </c>
      <c r="I9" s="42">
        <f>'08 Čas tovaru'!I28</f>
        <v>0</v>
      </c>
      <c r="J9" s="42">
        <f>'08 Čas tovaru'!J28</f>
        <v>0</v>
      </c>
      <c r="K9" s="42">
        <f>'08 Čas tovaru'!K28</f>
        <v>0</v>
      </c>
      <c r="L9" s="42">
        <f>'08 Čas tovaru'!L28</f>
        <v>0</v>
      </c>
      <c r="M9" s="42">
        <f>'08 Čas tovaru'!M28</f>
        <v>0</v>
      </c>
      <c r="N9" s="42">
        <f>'08 Čas tovaru'!N28</f>
        <v>0</v>
      </c>
      <c r="O9" s="42">
        <f>'08 Čas tovaru'!O28</f>
        <v>0</v>
      </c>
      <c r="P9" s="42">
        <f>'08 Čas tovaru'!P28</f>
        <v>0</v>
      </c>
      <c r="Q9" s="42">
        <f>'08 Čas tovaru'!Q28</f>
        <v>0</v>
      </c>
      <c r="R9" s="42">
        <f>'08 Čas tovaru'!R28</f>
        <v>0</v>
      </c>
      <c r="S9" s="42">
        <f>'08 Čas tovaru'!S28</f>
        <v>0</v>
      </c>
      <c r="T9" s="42">
        <f>'08 Čas tovaru'!T28</f>
        <v>0</v>
      </c>
      <c r="U9" s="42">
        <f>'08 Čas tovaru'!U28</f>
        <v>0</v>
      </c>
      <c r="V9" s="42">
        <f>'08 Čas tovaru'!V28</f>
        <v>0</v>
      </c>
      <c r="W9" s="42">
        <f>'08 Čas tovaru'!W28</f>
        <v>0</v>
      </c>
      <c r="X9" s="42">
        <f>'08 Čas tovaru'!X28</f>
        <v>0</v>
      </c>
      <c r="Y9" s="42">
        <f>'08 Čas tovaru'!Y28</f>
        <v>0</v>
      </c>
      <c r="Z9" s="42">
        <f>'08 Čas tovaru'!Z28</f>
        <v>0</v>
      </c>
      <c r="AA9" s="42">
        <f>'08 Čas tovaru'!AA28</f>
        <v>0</v>
      </c>
      <c r="AB9" s="42">
        <f>'08 Čas tovaru'!AB28</f>
        <v>0</v>
      </c>
      <c r="AC9" s="42">
        <f>'08 Čas tovaru'!AC28</f>
        <v>0</v>
      </c>
      <c r="AD9" s="42">
        <f>'08 Čas tovaru'!AD28</f>
        <v>0</v>
      </c>
      <c r="AE9" s="42">
        <f>'08 Čas tovaru'!AE28</f>
        <v>0</v>
      </c>
      <c r="AF9" s="42">
        <f>'08 Čas tovaru'!AF28</f>
        <v>0</v>
      </c>
      <c r="AG9" s="42">
        <f>'08 Čas tovaru'!AG28</f>
        <v>0</v>
      </c>
    </row>
    <row r="10" spans="2:33" x14ac:dyDescent="0.2">
      <c r="B10" s="35" t="s">
        <v>546</v>
      </c>
      <c r="C10" s="42">
        <f>D10+NPV(Parametre!$C$10,E10:AG10)</f>
        <v>0</v>
      </c>
      <c r="D10" s="42">
        <f>'09 Prevádzkové náklady vozidiel'!D153</f>
        <v>0</v>
      </c>
      <c r="E10" s="42">
        <f>'09 Prevádzkové náklady vozidiel'!E153</f>
        <v>0</v>
      </c>
      <c r="F10" s="42">
        <f>'09 Prevádzkové náklady vozidiel'!F153</f>
        <v>0</v>
      </c>
      <c r="G10" s="42">
        <f>'09 Prevádzkové náklady vozidiel'!G153</f>
        <v>0</v>
      </c>
      <c r="H10" s="42">
        <f>'09 Prevádzkové náklady vozidiel'!H153</f>
        <v>0</v>
      </c>
      <c r="I10" s="42">
        <f>'09 Prevádzkové náklady vozidiel'!I153</f>
        <v>0</v>
      </c>
      <c r="J10" s="42">
        <f>'09 Prevádzkové náklady vozidiel'!J153</f>
        <v>0</v>
      </c>
      <c r="K10" s="42">
        <f>'09 Prevádzkové náklady vozidiel'!K153</f>
        <v>0</v>
      </c>
      <c r="L10" s="42">
        <f>'09 Prevádzkové náklady vozidiel'!L153</f>
        <v>0</v>
      </c>
      <c r="M10" s="42">
        <f>'09 Prevádzkové náklady vozidiel'!M153</f>
        <v>0</v>
      </c>
      <c r="N10" s="42">
        <f>'09 Prevádzkové náklady vozidiel'!N153</f>
        <v>0</v>
      </c>
      <c r="O10" s="42">
        <f>'09 Prevádzkové náklady vozidiel'!O153</f>
        <v>0</v>
      </c>
      <c r="P10" s="42">
        <f>'09 Prevádzkové náklady vozidiel'!P153</f>
        <v>0</v>
      </c>
      <c r="Q10" s="42">
        <f>'09 Prevádzkové náklady vozidiel'!Q153</f>
        <v>0</v>
      </c>
      <c r="R10" s="42">
        <f>'09 Prevádzkové náklady vozidiel'!R153</f>
        <v>0</v>
      </c>
      <c r="S10" s="42">
        <f>'09 Prevádzkové náklady vozidiel'!S153</f>
        <v>0</v>
      </c>
      <c r="T10" s="42">
        <f>'09 Prevádzkové náklady vozidiel'!T153</f>
        <v>0</v>
      </c>
      <c r="U10" s="42">
        <f>'09 Prevádzkové náklady vozidiel'!U153</f>
        <v>0</v>
      </c>
      <c r="V10" s="42">
        <f>'09 Prevádzkové náklady vozidiel'!V153</f>
        <v>0</v>
      </c>
      <c r="W10" s="42">
        <f>'09 Prevádzkové náklady vozidiel'!W153</f>
        <v>0</v>
      </c>
      <c r="X10" s="42">
        <f>'09 Prevádzkové náklady vozidiel'!X153</f>
        <v>0</v>
      </c>
      <c r="Y10" s="42">
        <f>'09 Prevádzkové náklady vozidiel'!Y153</f>
        <v>0</v>
      </c>
      <c r="Z10" s="42">
        <f>'09 Prevádzkové náklady vozidiel'!Z153</f>
        <v>0</v>
      </c>
      <c r="AA10" s="42">
        <f>'09 Prevádzkové náklady vozidiel'!AA153</f>
        <v>0</v>
      </c>
      <c r="AB10" s="42">
        <f>'09 Prevádzkové náklady vozidiel'!AB153</f>
        <v>0</v>
      </c>
      <c r="AC10" s="42">
        <f>'09 Prevádzkové náklady vozidiel'!AC153</f>
        <v>0</v>
      </c>
      <c r="AD10" s="42">
        <f>'09 Prevádzkové náklady vozidiel'!AD153</f>
        <v>0</v>
      </c>
      <c r="AE10" s="42">
        <f>'09 Prevádzkové náklady vozidiel'!AE153</f>
        <v>0</v>
      </c>
      <c r="AF10" s="42">
        <f>'09 Prevádzkové náklady vozidiel'!AF153</f>
        <v>0</v>
      </c>
      <c r="AG10" s="42">
        <f>'09 Prevádzkové náklady vozidiel'!AG153</f>
        <v>0</v>
      </c>
    </row>
    <row r="11" spans="2:33" x14ac:dyDescent="0.2">
      <c r="B11" s="35" t="s">
        <v>331</v>
      </c>
      <c r="C11" s="42">
        <f>D11+NPV(Parametre!$C$10,E11:AG11)</f>
        <v>0</v>
      </c>
      <c r="D11" s="42">
        <f>'10 Znečisťujúce látky'!D87</f>
        <v>0</v>
      </c>
      <c r="E11" s="42">
        <f>'10 Znečisťujúce látky'!E87</f>
        <v>0</v>
      </c>
      <c r="F11" s="42">
        <f>'10 Znečisťujúce látky'!F87</f>
        <v>0</v>
      </c>
      <c r="G11" s="42">
        <f>'10 Znečisťujúce látky'!G87</f>
        <v>0</v>
      </c>
      <c r="H11" s="42">
        <f>'10 Znečisťujúce látky'!H87</f>
        <v>0</v>
      </c>
      <c r="I11" s="42">
        <f>'10 Znečisťujúce látky'!I87</f>
        <v>0</v>
      </c>
      <c r="J11" s="42">
        <f>'10 Znečisťujúce látky'!J87</f>
        <v>0</v>
      </c>
      <c r="K11" s="42">
        <f>'10 Znečisťujúce látky'!K87</f>
        <v>0</v>
      </c>
      <c r="L11" s="42">
        <f>'10 Znečisťujúce látky'!L87</f>
        <v>0</v>
      </c>
      <c r="M11" s="42">
        <f>'10 Znečisťujúce látky'!M87</f>
        <v>0</v>
      </c>
      <c r="N11" s="42">
        <f>'10 Znečisťujúce látky'!N87</f>
        <v>0</v>
      </c>
      <c r="O11" s="42">
        <f>'10 Znečisťujúce látky'!O87</f>
        <v>0</v>
      </c>
      <c r="P11" s="42">
        <f>'10 Znečisťujúce látky'!P87</f>
        <v>0</v>
      </c>
      <c r="Q11" s="42">
        <f>'10 Znečisťujúce látky'!Q87</f>
        <v>0</v>
      </c>
      <c r="R11" s="42">
        <f>'10 Znečisťujúce látky'!R87</f>
        <v>0</v>
      </c>
      <c r="S11" s="42">
        <f>'10 Znečisťujúce látky'!S87</f>
        <v>0</v>
      </c>
      <c r="T11" s="42">
        <f>'10 Znečisťujúce látky'!T87</f>
        <v>0</v>
      </c>
      <c r="U11" s="42">
        <f>'10 Znečisťujúce látky'!U87</f>
        <v>0</v>
      </c>
      <c r="V11" s="42">
        <f>'10 Znečisťujúce látky'!V87</f>
        <v>0</v>
      </c>
      <c r="W11" s="42">
        <f>'10 Znečisťujúce látky'!W87</f>
        <v>0</v>
      </c>
      <c r="X11" s="42">
        <f>'10 Znečisťujúce látky'!X87</f>
        <v>0</v>
      </c>
      <c r="Y11" s="42">
        <f>'10 Znečisťujúce látky'!Y87</f>
        <v>0</v>
      </c>
      <c r="Z11" s="42">
        <f>'10 Znečisťujúce látky'!Z87</f>
        <v>0</v>
      </c>
      <c r="AA11" s="42">
        <f>'10 Znečisťujúce látky'!AA87</f>
        <v>0</v>
      </c>
      <c r="AB11" s="42">
        <f>'10 Znečisťujúce látky'!AB87</f>
        <v>0</v>
      </c>
      <c r="AC11" s="42">
        <f>'10 Znečisťujúce látky'!AC87</f>
        <v>0</v>
      </c>
      <c r="AD11" s="42">
        <f>'10 Znečisťujúce látky'!AD87</f>
        <v>0</v>
      </c>
      <c r="AE11" s="42">
        <f>'10 Znečisťujúce látky'!AE87</f>
        <v>0</v>
      </c>
      <c r="AF11" s="42">
        <f>'10 Znečisťujúce látky'!AF87</f>
        <v>0</v>
      </c>
      <c r="AG11" s="42">
        <f>'10 Znečisťujúce látky'!AG87</f>
        <v>0</v>
      </c>
    </row>
    <row r="12" spans="2:33" x14ac:dyDescent="0.2">
      <c r="B12" s="35" t="s">
        <v>332</v>
      </c>
      <c r="C12" s="42">
        <f>D12+NPV(Parametre!$C$10,E12:AG12)</f>
        <v>0</v>
      </c>
      <c r="D12" s="42">
        <f>'11 Skleníkové plyny'!D81</f>
        <v>0</v>
      </c>
      <c r="E12" s="42">
        <f>'11 Skleníkové plyny'!E81</f>
        <v>0</v>
      </c>
      <c r="F12" s="42">
        <f>'11 Skleníkové plyny'!F81</f>
        <v>0</v>
      </c>
      <c r="G12" s="42">
        <f>'11 Skleníkové plyny'!G81</f>
        <v>0</v>
      </c>
      <c r="H12" s="42">
        <f>'11 Skleníkové plyny'!H81</f>
        <v>0</v>
      </c>
      <c r="I12" s="42">
        <f>'11 Skleníkové plyny'!I81</f>
        <v>0</v>
      </c>
      <c r="J12" s="42">
        <f>'11 Skleníkové plyny'!J81</f>
        <v>0</v>
      </c>
      <c r="K12" s="42">
        <f>'11 Skleníkové plyny'!K81</f>
        <v>0</v>
      </c>
      <c r="L12" s="42">
        <f>'11 Skleníkové plyny'!L81</f>
        <v>0</v>
      </c>
      <c r="M12" s="42">
        <f>'11 Skleníkové plyny'!M81</f>
        <v>0</v>
      </c>
      <c r="N12" s="42">
        <f>'11 Skleníkové plyny'!N81</f>
        <v>0</v>
      </c>
      <c r="O12" s="42">
        <f>'11 Skleníkové plyny'!O81</f>
        <v>0</v>
      </c>
      <c r="P12" s="42">
        <f>'11 Skleníkové plyny'!P81</f>
        <v>0</v>
      </c>
      <c r="Q12" s="42">
        <f>'11 Skleníkové plyny'!Q81</f>
        <v>0</v>
      </c>
      <c r="R12" s="42">
        <f>'11 Skleníkové plyny'!R81</f>
        <v>0</v>
      </c>
      <c r="S12" s="42">
        <f>'11 Skleníkové plyny'!S81</f>
        <v>0</v>
      </c>
      <c r="T12" s="42">
        <f>'11 Skleníkové plyny'!T81</f>
        <v>0</v>
      </c>
      <c r="U12" s="42">
        <f>'11 Skleníkové plyny'!U81</f>
        <v>0</v>
      </c>
      <c r="V12" s="42">
        <f>'11 Skleníkové plyny'!V81</f>
        <v>0</v>
      </c>
      <c r="W12" s="42">
        <f>'11 Skleníkové plyny'!W81</f>
        <v>0</v>
      </c>
      <c r="X12" s="42">
        <f>'11 Skleníkové plyny'!X81</f>
        <v>0</v>
      </c>
      <c r="Y12" s="42">
        <f>'11 Skleníkové plyny'!Y81</f>
        <v>0</v>
      </c>
      <c r="Z12" s="42">
        <f>'11 Skleníkové plyny'!Z81</f>
        <v>0</v>
      </c>
      <c r="AA12" s="42">
        <f>'11 Skleníkové plyny'!AA81</f>
        <v>0</v>
      </c>
      <c r="AB12" s="42">
        <f>'11 Skleníkové plyny'!AB81</f>
        <v>0</v>
      </c>
      <c r="AC12" s="42">
        <f>'11 Skleníkové plyny'!AC81</f>
        <v>0</v>
      </c>
      <c r="AD12" s="42">
        <f>'11 Skleníkové plyny'!AD81</f>
        <v>0</v>
      </c>
      <c r="AE12" s="42">
        <f>'11 Skleníkové plyny'!AE81</f>
        <v>0</v>
      </c>
      <c r="AF12" s="42">
        <f>'11 Skleníkové plyny'!AF81</f>
        <v>0</v>
      </c>
      <c r="AG12" s="42">
        <f>'11 Skleníkové plyny'!AG81</f>
        <v>0</v>
      </c>
    </row>
    <row r="13" spans="2:33" x14ac:dyDescent="0.2">
      <c r="B13" s="35" t="s">
        <v>333</v>
      </c>
      <c r="C13" s="42">
        <f>D13+NPV(Parametre!$C$10,E13:AG13)</f>
        <v>0</v>
      </c>
      <c r="D13" s="42">
        <f>'12 Hluk'!D47</f>
        <v>0</v>
      </c>
      <c r="E13" s="42">
        <f>'12 Hluk'!E47</f>
        <v>0</v>
      </c>
      <c r="F13" s="42">
        <f>'12 Hluk'!F47</f>
        <v>0</v>
      </c>
      <c r="G13" s="42">
        <f>'12 Hluk'!G47</f>
        <v>0</v>
      </c>
      <c r="H13" s="42">
        <f>'12 Hluk'!H47</f>
        <v>0</v>
      </c>
      <c r="I13" s="42">
        <f>'12 Hluk'!I47</f>
        <v>0</v>
      </c>
      <c r="J13" s="42">
        <f>'12 Hluk'!J47</f>
        <v>0</v>
      </c>
      <c r="K13" s="42">
        <f>'12 Hluk'!K47</f>
        <v>0</v>
      </c>
      <c r="L13" s="42">
        <f>'12 Hluk'!L47</f>
        <v>0</v>
      </c>
      <c r="M13" s="42">
        <f>'12 Hluk'!M47</f>
        <v>0</v>
      </c>
      <c r="N13" s="42">
        <f>'12 Hluk'!N47</f>
        <v>0</v>
      </c>
      <c r="O13" s="42">
        <f>'12 Hluk'!O47</f>
        <v>0</v>
      </c>
      <c r="P13" s="42">
        <f>'12 Hluk'!P47</f>
        <v>0</v>
      </c>
      <c r="Q13" s="42">
        <f>'12 Hluk'!Q47</f>
        <v>0</v>
      </c>
      <c r="R13" s="42">
        <f>'12 Hluk'!R47</f>
        <v>0</v>
      </c>
      <c r="S13" s="42">
        <f>'12 Hluk'!S47</f>
        <v>0</v>
      </c>
      <c r="T13" s="42">
        <f>'12 Hluk'!T47</f>
        <v>0</v>
      </c>
      <c r="U13" s="42">
        <f>'12 Hluk'!U47</f>
        <v>0</v>
      </c>
      <c r="V13" s="42">
        <f>'12 Hluk'!V47</f>
        <v>0</v>
      </c>
      <c r="W13" s="42">
        <f>'12 Hluk'!W47</f>
        <v>0</v>
      </c>
      <c r="X13" s="42">
        <f>'12 Hluk'!X47</f>
        <v>0</v>
      </c>
      <c r="Y13" s="42">
        <f>'12 Hluk'!Y47</f>
        <v>0</v>
      </c>
      <c r="Z13" s="42">
        <f>'12 Hluk'!Z47</f>
        <v>0</v>
      </c>
      <c r="AA13" s="42">
        <f>'12 Hluk'!AA47</f>
        <v>0</v>
      </c>
      <c r="AB13" s="42">
        <f>'12 Hluk'!AB47</f>
        <v>0</v>
      </c>
      <c r="AC13" s="42">
        <f>'12 Hluk'!AC47</f>
        <v>0</v>
      </c>
      <c r="AD13" s="42">
        <f>'12 Hluk'!AD47</f>
        <v>0</v>
      </c>
      <c r="AE13" s="42">
        <f>'12 Hluk'!AE47</f>
        <v>0</v>
      </c>
      <c r="AF13" s="42">
        <f>'12 Hluk'!AF47</f>
        <v>0</v>
      </c>
      <c r="AG13" s="42">
        <f>'12 Hluk'!AG47</f>
        <v>0</v>
      </c>
    </row>
    <row r="14" spans="2:33" x14ac:dyDescent="0.2">
      <c r="B14" s="35" t="s">
        <v>640</v>
      </c>
      <c r="C14" s="42">
        <f>D14+NPV(Parametre!$C$10,E14:AG14)</f>
        <v>8071915.5611588359</v>
      </c>
      <c r="D14" s="42">
        <f>'13 Bezpečnosť'!D29</f>
        <v>0</v>
      </c>
      <c r="E14" s="42">
        <f>'13 Bezpečnosť'!E29</f>
        <v>0</v>
      </c>
      <c r="F14" s="42">
        <f>'13 Bezpečnosť'!F29</f>
        <v>280218.53249489993</v>
      </c>
      <c r="G14" s="42">
        <f>'13 Bezpečnosť'!G29</f>
        <v>561672.82108979987</v>
      </c>
      <c r="H14" s="42">
        <f>'13 Bezpečnosť'!H29</f>
        <v>562923.26218979992</v>
      </c>
      <c r="I14" s="42">
        <f>'13 Bezpečnosť'!I29</f>
        <v>564188.60188979993</v>
      </c>
      <c r="J14" s="42">
        <f>'13 Bezpečnosť'!J29</f>
        <v>565469.00038979994</v>
      </c>
      <c r="K14" s="42">
        <f>'13 Bezpečnosť'!K29</f>
        <v>575515.41699759592</v>
      </c>
      <c r="L14" s="42">
        <f>'13 Bezpečnosť'!L29</f>
        <v>576437.66169759596</v>
      </c>
      <c r="M14" s="42">
        <f>'13 Bezpečnosť'!M29</f>
        <v>577367.6493975959</v>
      </c>
      <c r="N14" s="42">
        <f>'13 Bezpečnosť'!N29</f>
        <v>578305.46019759588</v>
      </c>
      <c r="O14" s="42">
        <f>'13 Bezpečnosť'!O29</f>
        <v>579251.14749759599</v>
      </c>
      <c r="P14" s="42">
        <f>'13 Bezpečnosť'!P29</f>
        <v>589336.62620539195</v>
      </c>
      <c r="Q14" s="42">
        <f>'13 Bezpečnosť'!Q29</f>
        <v>590298.25340539194</v>
      </c>
      <c r="R14" s="42">
        <f>'13 Bezpečnosť'!R29</f>
        <v>591267.97070539196</v>
      </c>
      <c r="S14" s="42">
        <f>'13 Bezpečnosť'!S29</f>
        <v>592245.83150539198</v>
      </c>
      <c r="T14" s="42">
        <f>'13 Bezpečnosť'!T29</f>
        <v>593231.88920539198</v>
      </c>
      <c r="U14" s="42">
        <f>'13 Bezpečnosť'!U29</f>
        <v>603192.3852131879</v>
      </c>
      <c r="V14" s="42">
        <f>'13 Bezpečnosť'!V29</f>
        <v>604026.81361318799</v>
      </c>
      <c r="W14" s="42">
        <f>'13 Bezpečnosť'!W29</f>
        <v>604867.08931318799</v>
      </c>
      <c r="X14" s="42">
        <f>'13 Bezpečnosť'!X29</f>
        <v>605713.23901318794</v>
      </c>
      <c r="Y14" s="42">
        <f>'13 Bezpečnosť'!Y29</f>
        <v>606565.31611318793</v>
      </c>
      <c r="Z14" s="42">
        <f>'13 Bezpečnosť'!Z29</f>
        <v>616555.208820984</v>
      </c>
      <c r="AA14" s="42">
        <f>'13 Bezpečnosť'!AA29</f>
        <v>617419.24752098392</v>
      </c>
      <c r="AB14" s="42">
        <f>'13 Bezpečnosť'!AB29</f>
        <v>618289.34712098399</v>
      </c>
      <c r="AC14" s="42">
        <f>'13 Bezpečnosť'!AC29</f>
        <v>619165.53432098392</v>
      </c>
      <c r="AD14" s="42">
        <f>'13 Bezpečnosť'!AD29</f>
        <v>620047.86252098391</v>
      </c>
      <c r="AE14" s="42">
        <f>'13 Bezpečnosť'!AE29</f>
        <v>630334.76602878002</v>
      </c>
      <c r="AF14" s="42">
        <f>'13 Bezpečnosť'!AF29</f>
        <v>631500.32782878005</v>
      </c>
      <c r="AG14" s="42">
        <f>'13 Bezpečnosť'!AG29</f>
        <v>632676.48952877999</v>
      </c>
    </row>
    <row r="15" spans="2:33" x14ac:dyDescent="0.2">
      <c r="B15" s="38" t="s">
        <v>659</v>
      </c>
      <c r="C15" s="276">
        <f>D15+NPV(Parametre!$C$10,E15:AG15)</f>
        <v>8071915.5611588359</v>
      </c>
      <c r="D15" s="276">
        <f>SUM(D8:D14)</f>
        <v>0</v>
      </c>
      <c r="E15" s="276">
        <f t="shared" ref="E15:AG15" si="2">SUM(E8:E14)</f>
        <v>0</v>
      </c>
      <c r="F15" s="276">
        <f t="shared" si="2"/>
        <v>280218.53249489993</v>
      </c>
      <c r="G15" s="276">
        <f t="shared" si="2"/>
        <v>561672.82108979987</v>
      </c>
      <c r="H15" s="276">
        <f t="shared" si="2"/>
        <v>562923.26218979992</v>
      </c>
      <c r="I15" s="276">
        <f t="shared" si="2"/>
        <v>564188.60188979993</v>
      </c>
      <c r="J15" s="276">
        <f t="shared" si="2"/>
        <v>565469.00038979994</v>
      </c>
      <c r="K15" s="276">
        <f t="shared" si="2"/>
        <v>575515.41699759592</v>
      </c>
      <c r="L15" s="276">
        <f t="shared" si="2"/>
        <v>576437.66169759596</v>
      </c>
      <c r="M15" s="276">
        <f t="shared" si="2"/>
        <v>577367.6493975959</v>
      </c>
      <c r="N15" s="276">
        <f t="shared" si="2"/>
        <v>578305.46019759588</v>
      </c>
      <c r="O15" s="276">
        <f t="shared" si="2"/>
        <v>579251.14749759599</v>
      </c>
      <c r="P15" s="276">
        <f t="shared" si="2"/>
        <v>589336.62620539195</v>
      </c>
      <c r="Q15" s="276">
        <f t="shared" si="2"/>
        <v>590298.25340539194</v>
      </c>
      <c r="R15" s="276">
        <f t="shared" si="2"/>
        <v>591267.97070539196</v>
      </c>
      <c r="S15" s="276">
        <f t="shared" si="2"/>
        <v>592245.83150539198</v>
      </c>
      <c r="T15" s="276">
        <f t="shared" si="2"/>
        <v>593231.88920539198</v>
      </c>
      <c r="U15" s="276">
        <f t="shared" si="2"/>
        <v>603192.3852131879</v>
      </c>
      <c r="V15" s="276">
        <f t="shared" si="2"/>
        <v>604026.81361318799</v>
      </c>
      <c r="W15" s="276">
        <f t="shared" si="2"/>
        <v>604867.08931318799</v>
      </c>
      <c r="X15" s="276">
        <f t="shared" si="2"/>
        <v>605713.23901318794</v>
      </c>
      <c r="Y15" s="276">
        <f t="shared" si="2"/>
        <v>606565.31611318793</v>
      </c>
      <c r="Z15" s="276">
        <f t="shared" si="2"/>
        <v>616555.208820984</v>
      </c>
      <c r="AA15" s="276">
        <f t="shared" si="2"/>
        <v>617419.24752098392</v>
      </c>
      <c r="AB15" s="276">
        <f t="shared" si="2"/>
        <v>618289.34712098399</v>
      </c>
      <c r="AC15" s="276">
        <f t="shared" si="2"/>
        <v>619165.53432098392</v>
      </c>
      <c r="AD15" s="276">
        <f t="shared" si="2"/>
        <v>620047.86252098391</v>
      </c>
      <c r="AE15" s="276">
        <f t="shared" si="2"/>
        <v>630334.76602878002</v>
      </c>
      <c r="AF15" s="276">
        <f t="shared" si="2"/>
        <v>631500.32782878005</v>
      </c>
      <c r="AG15" s="276">
        <f t="shared" si="2"/>
        <v>632676.48952877999</v>
      </c>
    </row>
    <row r="16" spans="2:33" x14ac:dyDescent="0.2">
      <c r="B16" s="35" t="s">
        <v>16</v>
      </c>
      <c r="C16" s="42">
        <f>D16+NPV(Parametre!$C$10,E16:AG16)</f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</row>
    <row r="17" spans="2:33" x14ac:dyDescent="0.2">
      <c r="B17" s="237" t="s">
        <v>53</v>
      </c>
      <c r="C17" s="231">
        <f>D17+NPV(Parametre!$C$10,E17:AG17)</f>
        <v>365323.74226891837</v>
      </c>
      <c r="D17" s="231">
        <f>D15-D7+D16</f>
        <v>0</v>
      </c>
      <c r="E17" s="231">
        <f t="shared" ref="E17:AG17" si="3">E15-E7+E16</f>
        <v>0</v>
      </c>
      <c r="F17" s="231">
        <f t="shared" si="3"/>
        <v>-1991549.5886214641</v>
      </c>
      <c r="G17" s="231">
        <f t="shared" si="3"/>
        <v>-4376211.7695756545</v>
      </c>
      <c r="H17" s="231">
        <f t="shared" si="3"/>
        <v>500643.26218979992</v>
      </c>
      <c r="I17" s="231">
        <f t="shared" si="3"/>
        <v>499658.60188979993</v>
      </c>
      <c r="J17" s="231">
        <f t="shared" si="3"/>
        <v>498689.00038979994</v>
      </c>
      <c r="K17" s="231">
        <f t="shared" si="3"/>
        <v>508735.41699759592</v>
      </c>
      <c r="L17" s="231">
        <f t="shared" si="3"/>
        <v>509657.66169759596</v>
      </c>
      <c r="M17" s="231">
        <f t="shared" si="3"/>
        <v>510587.6493975959</v>
      </c>
      <c r="N17" s="231">
        <f t="shared" si="3"/>
        <v>511525.46019759588</v>
      </c>
      <c r="O17" s="231">
        <f t="shared" si="3"/>
        <v>512471.14749759599</v>
      </c>
      <c r="P17" s="231">
        <f t="shared" si="3"/>
        <v>522556.62620539195</v>
      </c>
      <c r="Q17" s="231">
        <f t="shared" si="3"/>
        <v>523518.25340539194</v>
      </c>
      <c r="R17" s="231">
        <f t="shared" si="3"/>
        <v>524487.97070539196</v>
      </c>
      <c r="S17" s="231">
        <f t="shared" si="3"/>
        <v>525465.83150539198</v>
      </c>
      <c r="T17" s="231">
        <f t="shared" si="3"/>
        <v>526451.88920539198</v>
      </c>
      <c r="U17" s="231">
        <f t="shared" si="3"/>
        <v>536412.3852131879</v>
      </c>
      <c r="V17" s="231">
        <f t="shared" si="3"/>
        <v>537246.81361318799</v>
      </c>
      <c r="W17" s="231">
        <f t="shared" si="3"/>
        <v>538087.08931318799</v>
      </c>
      <c r="X17" s="231">
        <f t="shared" si="3"/>
        <v>538933.23901318794</v>
      </c>
      <c r="Y17" s="231">
        <f t="shared" si="3"/>
        <v>539785.31611318793</v>
      </c>
      <c r="Z17" s="231">
        <f t="shared" si="3"/>
        <v>549775.208820984</v>
      </c>
      <c r="AA17" s="231">
        <f t="shared" si="3"/>
        <v>-8741.5327581070596</v>
      </c>
      <c r="AB17" s="231">
        <f t="shared" si="3"/>
        <v>-662891.80054537952</v>
      </c>
      <c r="AC17" s="231">
        <f t="shared" si="3"/>
        <v>556885.53432098392</v>
      </c>
      <c r="AD17" s="231">
        <f t="shared" si="3"/>
        <v>555517.86252098391</v>
      </c>
      <c r="AE17" s="231">
        <f t="shared" si="3"/>
        <v>563554.76602878002</v>
      </c>
      <c r="AF17" s="231">
        <f t="shared" si="3"/>
        <v>564720.32782878005</v>
      </c>
      <c r="AG17" s="231">
        <f t="shared" si="3"/>
        <v>565896.48952877999</v>
      </c>
    </row>
    <row r="19" spans="2:33" x14ac:dyDescent="0.2">
      <c r="B19" s="44" t="s">
        <v>54</v>
      </c>
      <c r="C19" s="236">
        <f>-C5-C6+C8+C9+C10+C11+C12+C13+C14+C16</f>
        <v>365323.74226892181</v>
      </c>
      <c r="D19" s="34" t="s">
        <v>0</v>
      </c>
    </row>
    <row r="20" spans="2:33" x14ac:dyDescent="0.2">
      <c r="B20" s="44" t="s">
        <v>55</v>
      </c>
      <c r="C20" s="238">
        <f>IRR(D17:AG17,Parametre!C10)</f>
        <v>5.6428526785721855E-2</v>
      </c>
    </row>
    <row r="21" spans="2:33" x14ac:dyDescent="0.2">
      <c r="B21" s="44" t="s">
        <v>1</v>
      </c>
      <c r="C21" s="239">
        <f>(C8+C9+C10+C11+C12+C13+C14+C16)/(C5+C6)</f>
        <v>1.0474040601674872</v>
      </c>
    </row>
  </sheetData>
  <sheetProtection algorithmName="SHA-512" hashValue="thBuKJYkCVWrt50xwQznzbnQGKWt4drAtGzM6uTBe+dFxL04bQSxpThICG8TB9WBu5L29dGTyMV9brrXIVZ6mA==" saltValue="4Z80GLs0FeVsJjLQTo8q/A==" spinCount="100000" sheet="1" objects="1" scenarios="1"/>
  <pageMargins left="0.19687499999999999" right="0.19687499999999999" top="1" bottom="1" header="0.5" footer="0.5"/>
  <pageSetup scale="75" orientation="landscape" r:id="rId1"/>
  <headerFooter alignWithMargins="0">
    <oddHeader>&amp;LPríloha 7: Štandardné tabuľky - Cesty
&amp;"Arial,Tučné"&amp;12 11 Ekonomická analýza</oddHeader>
    <oddFooter>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99FF"/>
  </sheetPr>
  <dimension ref="A1:T37"/>
  <sheetViews>
    <sheetView zoomScale="90" zoomScaleNormal="90" workbookViewId="0">
      <selection activeCell="A37" activeCellId="3" sqref="A31 A33 A35 A37"/>
    </sheetView>
  </sheetViews>
  <sheetFormatPr defaultColWidth="9.109375" defaultRowHeight="15" x14ac:dyDescent="0.25"/>
  <cols>
    <col min="1" max="16384" width="9.109375" style="241"/>
  </cols>
  <sheetData>
    <row r="1" spans="1:20" ht="15.6" x14ac:dyDescent="0.25">
      <c r="A1" s="242" t="s">
        <v>607</v>
      </c>
    </row>
    <row r="2" spans="1:20" x14ac:dyDescent="0.25">
      <c r="A2" s="243"/>
    </row>
    <row r="3" spans="1:20" x14ac:dyDescent="0.25">
      <c r="A3" s="243" t="s">
        <v>608</v>
      </c>
    </row>
    <row r="4" spans="1:20" x14ac:dyDescent="0.25">
      <c r="A4" s="243"/>
    </row>
    <row r="5" spans="1:20" x14ac:dyDescent="0.25">
      <c r="A5" s="243" t="s">
        <v>612</v>
      </c>
    </row>
    <row r="6" spans="1:20" x14ac:dyDescent="0.25">
      <c r="A6" s="243"/>
    </row>
    <row r="7" spans="1:20" x14ac:dyDescent="0.25">
      <c r="A7" s="243" t="s">
        <v>605</v>
      </c>
    </row>
    <row r="8" spans="1:20" x14ac:dyDescent="0.25">
      <c r="A8" s="243"/>
    </row>
    <row r="9" spans="1:20" x14ac:dyDescent="0.25">
      <c r="A9" s="243" t="s">
        <v>609</v>
      </c>
    </row>
    <row r="10" spans="1:20" x14ac:dyDescent="0.25">
      <c r="A10" s="244" t="s">
        <v>606</v>
      </c>
      <c r="B10" s="241" t="s">
        <v>623</v>
      </c>
      <c r="H10" s="378" t="s">
        <v>625</v>
      </c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</row>
    <row r="11" spans="1:20" x14ac:dyDescent="0.25">
      <c r="B11" s="241" t="s">
        <v>622</v>
      </c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</row>
    <row r="12" spans="1:20" x14ac:dyDescent="0.25">
      <c r="B12" s="241" t="s">
        <v>610</v>
      </c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  <c r="T12" s="378"/>
    </row>
    <row r="13" spans="1:20" x14ac:dyDescent="0.25">
      <c r="B13" s="241" t="s">
        <v>611</v>
      </c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  <c r="T13" s="378"/>
    </row>
    <row r="14" spans="1:20" x14ac:dyDescent="0.25">
      <c r="B14" s="241" t="s">
        <v>620</v>
      </c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</row>
    <row r="15" spans="1:20" x14ac:dyDescent="0.25">
      <c r="B15" s="241" t="s">
        <v>614</v>
      </c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</row>
    <row r="16" spans="1:20" x14ac:dyDescent="0.25">
      <c r="B16" s="241" t="s">
        <v>613</v>
      </c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</row>
    <row r="18" spans="1:20" x14ac:dyDescent="0.25">
      <c r="A18" s="241" t="s">
        <v>615</v>
      </c>
    </row>
    <row r="19" spans="1:20" x14ac:dyDescent="0.25">
      <c r="B19" s="241" t="s">
        <v>624</v>
      </c>
      <c r="H19" s="378" t="s">
        <v>626</v>
      </c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</row>
    <row r="20" spans="1:20" x14ac:dyDescent="0.25">
      <c r="B20" s="241" t="s">
        <v>617</v>
      </c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378"/>
    </row>
    <row r="21" spans="1:20" x14ac:dyDescent="0.25">
      <c r="B21" s="241" t="s">
        <v>616</v>
      </c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378"/>
    </row>
    <row r="22" spans="1:20" x14ac:dyDescent="0.25">
      <c r="B22" s="241" t="s">
        <v>618</v>
      </c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  <c r="S22" s="378"/>
      <c r="T22" s="378"/>
    </row>
    <row r="23" spans="1:20" x14ac:dyDescent="0.25">
      <c r="B23" s="241" t="s">
        <v>619</v>
      </c>
      <c r="H23" s="378"/>
      <c r="I23" s="378"/>
      <c r="J23" s="378"/>
      <c r="K23" s="378"/>
      <c r="L23" s="378"/>
      <c r="M23" s="378"/>
      <c r="N23" s="378"/>
      <c r="O23" s="378"/>
      <c r="P23" s="378"/>
      <c r="Q23" s="378"/>
      <c r="R23" s="378"/>
      <c r="S23" s="378"/>
      <c r="T23" s="378"/>
    </row>
    <row r="25" spans="1:20" x14ac:dyDescent="0.25">
      <c r="A25" s="241" t="s">
        <v>634</v>
      </c>
    </row>
    <row r="26" spans="1:20" x14ac:dyDescent="0.25">
      <c r="A26" s="241" t="s">
        <v>621</v>
      </c>
    </row>
    <row r="27" spans="1:20" x14ac:dyDescent="0.25">
      <c r="A27" s="241" t="s">
        <v>631</v>
      </c>
    </row>
    <row r="29" spans="1:20" ht="15.6" x14ac:dyDescent="0.3">
      <c r="A29" s="429" t="s">
        <v>627</v>
      </c>
    </row>
    <row r="31" spans="1:20" x14ac:dyDescent="0.25">
      <c r="A31" s="430" t="s">
        <v>629</v>
      </c>
    </row>
    <row r="32" spans="1:20" x14ac:dyDescent="0.25">
      <c r="A32" s="245"/>
    </row>
    <row r="33" spans="1:1" x14ac:dyDescent="0.25">
      <c r="A33" s="430" t="s">
        <v>630</v>
      </c>
    </row>
    <row r="34" spans="1:1" x14ac:dyDescent="0.25">
      <c r="A34" s="245"/>
    </row>
    <row r="35" spans="1:1" x14ac:dyDescent="0.25">
      <c r="A35" s="430" t="s">
        <v>628</v>
      </c>
    </row>
    <row r="37" spans="1:1" x14ac:dyDescent="0.25">
      <c r="A37" s="430" t="s">
        <v>632</v>
      </c>
    </row>
  </sheetData>
  <sheetProtection algorithmName="SHA-512" hashValue="f1qiHDisGWQHDqEdIg7sHAdr4iexSDB8zc6Ln8KbrgEoBDU+pcOTrUZ3S4yz78vcBOXd3UJtRLBgLo6JOWia7g==" saltValue="bklbmMf+nHef1hN9DoITyg==" spinCount="100000" sheet="1" objects="1" scenarios="1"/>
  <mergeCells count="2">
    <mergeCell ref="H10:T16"/>
    <mergeCell ref="H19:T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2:N116"/>
  <sheetViews>
    <sheetView zoomScaleNormal="100" workbookViewId="0">
      <selection activeCell="F20" sqref="F20"/>
    </sheetView>
  </sheetViews>
  <sheetFormatPr defaultColWidth="9.109375" defaultRowHeight="10.199999999999999" x14ac:dyDescent="0.2"/>
  <cols>
    <col min="1" max="1" width="2.6640625" style="2" customWidth="1"/>
    <col min="2" max="2" width="56.6640625" style="2" customWidth="1"/>
    <col min="3" max="3" width="11.6640625" style="2" customWidth="1"/>
    <col min="4" max="4" width="5.5546875" style="2" bestFit="1" customWidth="1"/>
    <col min="5" max="5" width="7.5546875" style="2" bestFit="1" customWidth="1"/>
    <col min="6" max="6" width="11.77734375" style="2" customWidth="1"/>
    <col min="7" max="7" width="13.33203125" style="2" customWidth="1"/>
    <col min="8" max="8" width="5.5546875" style="2" customWidth="1"/>
    <col min="9" max="9" width="6.109375" style="2" bestFit="1" customWidth="1"/>
    <col min="10" max="10" width="5.5546875" style="2" bestFit="1" customWidth="1"/>
    <col min="11" max="16384" width="9.109375" style="2"/>
  </cols>
  <sheetData>
    <row r="2" spans="2:14" x14ac:dyDescent="0.2">
      <c r="B2" s="3" t="s">
        <v>279</v>
      </c>
      <c r="C2" s="3"/>
      <c r="D2" s="3" t="s">
        <v>10</v>
      </c>
      <c r="E2" s="3"/>
      <c r="F2" s="3"/>
      <c r="G2" s="3"/>
      <c r="H2" s="3"/>
      <c r="I2" s="3"/>
      <c r="J2" s="3"/>
    </row>
    <row r="3" spans="2:14" x14ac:dyDescent="0.2">
      <c r="B3" s="4"/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/>
      <c r="J3" s="5">
        <v>30</v>
      </c>
    </row>
    <row r="4" spans="2:14" x14ac:dyDescent="0.2">
      <c r="B4" s="6" t="s">
        <v>275</v>
      </c>
      <c r="C4" s="6" t="s">
        <v>9</v>
      </c>
      <c r="D4" s="7">
        <f>Parametre!C13</f>
        <v>2024</v>
      </c>
      <c r="E4" s="7">
        <f>$D$4+D3</f>
        <v>2025</v>
      </c>
      <c r="F4" s="7">
        <f>$D$4+E3</f>
        <v>2026</v>
      </c>
      <c r="G4" s="7">
        <f>$D$4+F3</f>
        <v>2027</v>
      </c>
      <c r="H4" s="7">
        <v>2028</v>
      </c>
      <c r="I4" s="7" t="s">
        <v>63</v>
      </c>
      <c r="J4" s="7">
        <v>2043</v>
      </c>
    </row>
    <row r="5" spans="2:14" x14ac:dyDescent="0.2">
      <c r="B5" s="3" t="s">
        <v>58</v>
      </c>
      <c r="C5" s="8">
        <f>SUM(D5:J5)</f>
        <v>0</v>
      </c>
      <c r="D5" s="9"/>
      <c r="E5" s="9"/>
      <c r="F5" s="9"/>
      <c r="G5" s="9"/>
      <c r="H5" s="9"/>
      <c r="I5" s="9"/>
      <c r="J5" s="9"/>
    </row>
    <row r="6" spans="2:14" x14ac:dyDescent="0.2">
      <c r="B6" s="3" t="s">
        <v>34</v>
      </c>
      <c r="C6" s="8">
        <f t="shared" ref="C6:C33" si="0">SUM(D6:J6)</f>
        <v>0</v>
      </c>
      <c r="D6" s="9"/>
      <c r="E6" s="9"/>
      <c r="F6" s="9"/>
      <c r="G6" s="9"/>
      <c r="H6" s="9"/>
      <c r="I6" s="9"/>
      <c r="J6" s="9"/>
      <c r="N6" s="247"/>
    </row>
    <row r="7" spans="2:14" x14ac:dyDescent="0.2">
      <c r="B7" s="3" t="s">
        <v>50</v>
      </c>
      <c r="C7" s="8">
        <f t="shared" si="0"/>
        <v>0</v>
      </c>
      <c r="D7" s="9"/>
      <c r="E7" s="9"/>
      <c r="F7" s="9"/>
      <c r="G7" s="9"/>
      <c r="H7" s="9"/>
      <c r="I7" s="9"/>
      <c r="J7" s="9"/>
      <c r="N7" s="247"/>
    </row>
    <row r="8" spans="2:14" x14ac:dyDescent="0.2">
      <c r="B8" s="3" t="s">
        <v>65</v>
      </c>
      <c r="C8" s="8">
        <f t="shared" si="0"/>
        <v>7923475.2353131305</v>
      </c>
      <c r="D8" s="8">
        <f t="shared" ref="D8:J8" si="1">SUM(D9:D25)</f>
        <v>0</v>
      </c>
      <c r="E8" s="8">
        <f t="shared" si="1"/>
        <v>0</v>
      </c>
      <c r="F8" s="8">
        <f t="shared" si="1"/>
        <v>2506136.8012404041</v>
      </c>
      <c r="G8" s="8">
        <f t="shared" si="1"/>
        <v>5417338.4340727264</v>
      </c>
      <c r="H8" s="8">
        <f t="shared" si="1"/>
        <v>0</v>
      </c>
      <c r="I8" s="8">
        <f t="shared" si="1"/>
        <v>0</v>
      </c>
      <c r="J8" s="8">
        <f t="shared" si="1"/>
        <v>0</v>
      </c>
      <c r="M8" s="247"/>
    </row>
    <row r="9" spans="2:14" x14ac:dyDescent="0.2">
      <c r="B9" s="136" t="s">
        <v>485</v>
      </c>
      <c r="C9" s="137">
        <f t="shared" si="0"/>
        <v>0</v>
      </c>
      <c r="D9" s="138"/>
      <c r="E9" s="138"/>
      <c r="F9" s="138"/>
      <c r="G9" s="138"/>
      <c r="H9" s="138"/>
      <c r="I9" s="138"/>
      <c r="J9" s="138"/>
    </row>
    <row r="10" spans="2:14" ht="14.4" x14ac:dyDescent="0.3">
      <c r="B10" s="136" t="s">
        <v>602</v>
      </c>
      <c r="C10" s="137">
        <f t="shared" si="0"/>
        <v>0</v>
      </c>
      <c r="D10" s="138"/>
      <c r="E10" s="138"/>
      <c r="F10" s="138"/>
      <c r="G10" s="138"/>
      <c r="H10" s="138"/>
      <c r="I10" s="138"/>
      <c r="J10" s="138"/>
      <c r="N10" s="248"/>
    </row>
    <row r="11" spans="2:14" x14ac:dyDescent="0.2">
      <c r="B11" s="136" t="s">
        <v>30</v>
      </c>
      <c r="C11" s="137">
        <f>SUM(D11:J11)</f>
        <v>0</v>
      </c>
      <c r="D11" s="138"/>
      <c r="E11" s="138"/>
      <c r="F11" s="138"/>
      <c r="G11" s="138"/>
      <c r="H11" s="138"/>
      <c r="I11" s="138"/>
      <c r="J11" s="138"/>
    </row>
    <row r="12" spans="2:14" x14ac:dyDescent="0.2">
      <c r="B12" s="136" t="s">
        <v>39</v>
      </c>
      <c r="C12" s="137">
        <f t="shared" ref="C12:C21" si="2">SUM(D12:J12)</f>
        <v>0</v>
      </c>
      <c r="D12" s="138"/>
      <c r="E12" s="138"/>
      <c r="F12" s="138"/>
      <c r="G12" s="138"/>
      <c r="H12" s="138"/>
      <c r="I12" s="138"/>
      <c r="J12" s="138"/>
    </row>
    <row r="13" spans="2:14" x14ac:dyDescent="0.2">
      <c r="B13" s="136" t="s">
        <v>487</v>
      </c>
      <c r="C13" s="137">
        <f t="shared" si="2"/>
        <v>0</v>
      </c>
      <c r="D13" s="138"/>
      <c r="E13" s="138"/>
      <c r="F13" s="138"/>
      <c r="G13" s="138"/>
      <c r="H13" s="138"/>
      <c r="I13" s="138"/>
      <c r="J13" s="138"/>
    </row>
    <row r="14" spans="2:14" x14ac:dyDescent="0.2">
      <c r="B14" s="136" t="s">
        <v>488</v>
      </c>
      <c r="C14" s="137">
        <f t="shared" si="2"/>
        <v>0</v>
      </c>
      <c r="D14" s="138"/>
      <c r="E14" s="138"/>
      <c r="F14" s="138"/>
      <c r="G14" s="138"/>
      <c r="H14" s="138"/>
      <c r="I14" s="138"/>
      <c r="J14" s="138"/>
    </row>
    <row r="15" spans="2:14" x14ac:dyDescent="0.2">
      <c r="B15" s="136" t="s">
        <v>489</v>
      </c>
      <c r="C15" s="137">
        <f t="shared" si="2"/>
        <v>0</v>
      </c>
      <c r="D15" s="138"/>
      <c r="E15" s="138"/>
      <c r="F15" s="138"/>
      <c r="G15" s="138"/>
      <c r="H15" s="138"/>
      <c r="I15" s="138"/>
      <c r="J15" s="138"/>
    </row>
    <row r="16" spans="2:14" x14ac:dyDescent="0.2">
      <c r="B16" s="136" t="s">
        <v>490</v>
      </c>
      <c r="C16" s="137">
        <f t="shared" si="2"/>
        <v>0</v>
      </c>
      <c r="D16" s="138"/>
      <c r="E16" s="138"/>
      <c r="F16" s="138"/>
      <c r="G16" s="138"/>
      <c r="H16" s="138"/>
      <c r="I16" s="138"/>
      <c r="J16" s="138"/>
    </row>
    <row r="17" spans="2:12" x14ac:dyDescent="0.2">
      <c r="B17" s="136" t="s">
        <v>491</v>
      </c>
      <c r="C17" s="137">
        <f t="shared" si="2"/>
        <v>0</v>
      </c>
      <c r="D17" s="138"/>
      <c r="E17" s="138"/>
      <c r="F17" s="138"/>
      <c r="G17" s="138"/>
      <c r="H17" s="138"/>
      <c r="I17" s="138"/>
      <c r="J17" s="138"/>
    </row>
    <row r="18" spans="2:12" x14ac:dyDescent="0.2">
      <c r="B18" s="136" t="s">
        <v>492</v>
      </c>
      <c r="C18" s="137">
        <f t="shared" si="2"/>
        <v>0</v>
      </c>
      <c r="D18" s="138"/>
      <c r="E18" s="138"/>
      <c r="F18" s="138"/>
      <c r="G18" s="138"/>
      <c r="H18" s="138"/>
      <c r="I18" s="138"/>
      <c r="J18" s="138"/>
    </row>
    <row r="19" spans="2:12" x14ac:dyDescent="0.2">
      <c r="B19" s="136" t="s">
        <v>493</v>
      </c>
      <c r="C19" s="137">
        <f t="shared" si="2"/>
        <v>0</v>
      </c>
      <c r="D19" s="138"/>
      <c r="E19" s="138"/>
      <c r="F19" s="138"/>
      <c r="G19" s="138"/>
      <c r="H19" s="138"/>
      <c r="I19" s="138"/>
      <c r="J19" s="138"/>
    </row>
    <row r="20" spans="2:12" x14ac:dyDescent="0.2">
      <c r="B20" s="136" t="s">
        <v>494</v>
      </c>
      <c r="C20" s="137">
        <f t="shared" si="2"/>
        <v>7923475.2353131305</v>
      </c>
      <c r="D20" s="138"/>
      <c r="E20" s="138"/>
      <c r="F20" s="138">
        <v>2506136.8012404041</v>
      </c>
      <c r="G20" s="138">
        <v>5417338.4340727264</v>
      </c>
      <c r="H20" s="138"/>
      <c r="I20" s="138"/>
      <c r="J20" s="138"/>
    </row>
    <row r="21" spans="2:12" x14ac:dyDescent="0.2">
      <c r="B21" s="136" t="s">
        <v>495</v>
      </c>
      <c r="C21" s="137">
        <f t="shared" si="2"/>
        <v>0</v>
      </c>
      <c r="D21" s="138"/>
      <c r="E21" s="138"/>
      <c r="F21" s="138"/>
      <c r="G21" s="138"/>
      <c r="H21" s="138"/>
      <c r="I21" s="138"/>
      <c r="J21" s="138"/>
    </row>
    <row r="22" spans="2:12" x14ac:dyDescent="0.2">
      <c r="B22" s="136" t="s">
        <v>496</v>
      </c>
      <c r="C22" s="137">
        <f t="shared" si="0"/>
        <v>0</v>
      </c>
      <c r="D22" s="138"/>
      <c r="E22" s="138"/>
      <c r="F22" s="138"/>
      <c r="G22" s="138"/>
      <c r="H22" s="138"/>
      <c r="I22" s="138"/>
      <c r="J22" s="138"/>
    </row>
    <row r="23" spans="2:12" x14ac:dyDescent="0.2">
      <c r="B23" s="136" t="s">
        <v>497</v>
      </c>
      <c r="C23" s="137">
        <f t="shared" si="0"/>
        <v>0</v>
      </c>
      <c r="D23" s="138"/>
      <c r="E23" s="138"/>
      <c r="F23" s="138"/>
      <c r="G23" s="138"/>
      <c r="H23" s="138"/>
      <c r="I23" s="138"/>
      <c r="J23" s="138"/>
    </row>
    <row r="24" spans="2:12" x14ac:dyDescent="0.2">
      <c r="B24" s="136" t="s">
        <v>47</v>
      </c>
      <c r="C24" s="137">
        <f t="shared" si="0"/>
        <v>0</v>
      </c>
      <c r="D24" s="138"/>
      <c r="E24" s="138"/>
      <c r="F24" s="138"/>
      <c r="G24" s="138"/>
      <c r="H24" s="138"/>
      <c r="I24" s="138"/>
      <c r="J24" s="138"/>
      <c r="L24" s="139" t="s">
        <v>603</v>
      </c>
    </row>
    <row r="25" spans="2:12" x14ac:dyDescent="0.2">
      <c r="B25" s="136" t="s">
        <v>66</v>
      </c>
      <c r="C25" s="137">
        <f t="shared" si="0"/>
        <v>0</v>
      </c>
      <c r="D25" s="138"/>
      <c r="E25" s="138"/>
      <c r="F25" s="138"/>
      <c r="G25" s="138"/>
      <c r="H25" s="138"/>
      <c r="I25" s="138"/>
      <c r="J25" s="138"/>
      <c r="L25" s="139"/>
    </row>
    <row r="26" spans="2:12" x14ac:dyDescent="0.2">
      <c r="B26" s="3" t="s">
        <v>49</v>
      </c>
      <c r="C26" s="8">
        <f t="shared" si="0"/>
        <v>0</v>
      </c>
      <c r="D26" s="9"/>
      <c r="E26" s="9"/>
      <c r="F26" s="9"/>
      <c r="G26" s="9"/>
      <c r="H26" s="9"/>
      <c r="I26" s="9"/>
      <c r="J26" s="9"/>
    </row>
    <row r="27" spans="2:12" x14ac:dyDescent="0.2">
      <c r="B27" s="3" t="s">
        <v>67</v>
      </c>
      <c r="C27" s="8">
        <f t="shared" si="0"/>
        <v>0</v>
      </c>
      <c r="D27" s="9"/>
      <c r="E27" s="138"/>
      <c r="F27" s="138"/>
      <c r="G27" s="9"/>
      <c r="H27" s="9"/>
      <c r="I27" s="9"/>
      <c r="J27" s="9"/>
    </row>
    <row r="28" spans="2:12" s="12" customFormat="1" x14ac:dyDescent="0.2">
      <c r="B28" s="10" t="s">
        <v>300</v>
      </c>
      <c r="C28" s="11">
        <f t="shared" si="0"/>
        <v>7923475.2353131305</v>
      </c>
      <c r="D28" s="11">
        <f t="shared" ref="D28:J28" si="3">SUM(D5:D8,D26:D27)</f>
        <v>0</v>
      </c>
      <c r="E28" s="11">
        <f t="shared" si="3"/>
        <v>0</v>
      </c>
      <c r="F28" s="11">
        <f t="shared" si="3"/>
        <v>2506136.8012404041</v>
      </c>
      <c r="G28" s="11">
        <f t="shared" si="3"/>
        <v>5417338.4340727264</v>
      </c>
      <c r="H28" s="11">
        <f t="shared" si="3"/>
        <v>0</v>
      </c>
      <c r="I28" s="11">
        <f t="shared" si="3"/>
        <v>0</v>
      </c>
      <c r="J28" s="11">
        <f t="shared" si="3"/>
        <v>0</v>
      </c>
    </row>
    <row r="29" spans="2:12" x14ac:dyDescent="0.2">
      <c r="B29" s="3" t="s">
        <v>59</v>
      </c>
      <c r="C29" s="8">
        <f t="shared" si="0"/>
        <v>0</v>
      </c>
      <c r="D29" s="9"/>
      <c r="E29" s="9"/>
      <c r="F29" s="9"/>
      <c r="G29" s="9"/>
      <c r="H29" s="9"/>
      <c r="I29" s="9"/>
      <c r="J29" s="9"/>
    </row>
    <row r="30" spans="2:12" x14ac:dyDescent="0.2">
      <c r="B30" s="3" t="s">
        <v>298</v>
      </c>
      <c r="C30" s="8">
        <f t="shared" si="0"/>
        <v>0</v>
      </c>
      <c r="D30" s="9"/>
      <c r="E30" s="9"/>
      <c r="F30" s="9"/>
      <c r="G30" s="9"/>
      <c r="H30" s="9"/>
      <c r="I30" s="9"/>
      <c r="J30" s="9"/>
    </row>
    <row r="31" spans="2:12" ht="11.25" customHeight="1" x14ac:dyDescent="0.2">
      <c r="B31" s="10" t="s">
        <v>299</v>
      </c>
      <c r="C31" s="13">
        <f t="shared" si="0"/>
        <v>7923475.2353131305</v>
      </c>
      <c r="D31" s="13">
        <f>SUM(D28:D30)</f>
        <v>0</v>
      </c>
      <c r="E31" s="13">
        <f t="shared" ref="E31:J31" si="4">SUM(E28:E30)</f>
        <v>0</v>
      </c>
      <c r="F31" s="13">
        <f t="shared" si="4"/>
        <v>2506136.8012404041</v>
      </c>
      <c r="G31" s="13">
        <f t="shared" si="4"/>
        <v>5417338.4340727264</v>
      </c>
      <c r="H31" s="13">
        <f t="shared" si="4"/>
        <v>0</v>
      </c>
      <c r="I31" s="13">
        <f t="shared" si="4"/>
        <v>0</v>
      </c>
      <c r="J31" s="13">
        <f t="shared" si="4"/>
        <v>0</v>
      </c>
    </row>
    <row r="32" spans="2:12" x14ac:dyDescent="0.2">
      <c r="B32" s="3" t="s">
        <v>68</v>
      </c>
      <c r="C32" s="8">
        <f t="shared" si="0"/>
        <v>1584695.0499999998</v>
      </c>
      <c r="D32" s="9"/>
      <c r="E32" s="9"/>
      <c r="F32" s="9">
        <f t="shared" ref="F32:G32" si="5">ROUND((F31)*0.2,2)</f>
        <v>501227.36</v>
      </c>
      <c r="G32" s="9">
        <f t="shared" si="5"/>
        <v>1083467.69</v>
      </c>
      <c r="H32" s="9"/>
      <c r="I32" s="9"/>
      <c r="J32" s="9"/>
    </row>
    <row r="33" spans="2:12" x14ac:dyDescent="0.2">
      <c r="B33" s="4" t="s">
        <v>276</v>
      </c>
      <c r="C33" s="13">
        <f t="shared" si="0"/>
        <v>9508170.2853131313</v>
      </c>
      <c r="D33" s="13">
        <f t="shared" ref="D33:J33" si="6">SUM(D31:D32)</f>
        <v>0</v>
      </c>
      <c r="E33" s="13">
        <f t="shared" si="6"/>
        <v>0</v>
      </c>
      <c r="F33" s="13">
        <f t="shared" si="6"/>
        <v>3007364.161240404</v>
      </c>
      <c r="G33" s="13">
        <f t="shared" si="6"/>
        <v>6500806.1240727268</v>
      </c>
      <c r="H33" s="13">
        <f t="shared" si="6"/>
        <v>0</v>
      </c>
      <c r="I33" s="13">
        <f t="shared" si="6"/>
        <v>0</v>
      </c>
      <c r="J33" s="13">
        <f t="shared" si="6"/>
        <v>0</v>
      </c>
    </row>
    <row r="34" spans="2:12" x14ac:dyDescent="0.2">
      <c r="C34" s="14"/>
      <c r="D34" s="14"/>
      <c r="E34" s="14"/>
      <c r="F34" s="14"/>
      <c r="G34" s="14"/>
      <c r="H34" s="14"/>
      <c r="I34" s="14"/>
      <c r="J34" s="14"/>
    </row>
    <row r="35" spans="2:12" x14ac:dyDescent="0.2">
      <c r="B35" s="140" t="s">
        <v>277</v>
      </c>
      <c r="C35" s="141">
        <f>SUM(D35:J35)</f>
        <v>7923475.2353131305</v>
      </c>
      <c r="D35" s="142"/>
      <c r="E35" s="142"/>
      <c r="F35" s="142">
        <f>F8</f>
        <v>2506136.8012404041</v>
      </c>
      <c r="G35" s="142">
        <f>G8</f>
        <v>5417338.4340727264</v>
      </c>
      <c r="H35" s="142"/>
      <c r="I35" s="142"/>
      <c r="J35" s="142"/>
    </row>
    <row r="36" spans="2:12" x14ac:dyDescent="0.2">
      <c r="B36" s="140" t="s">
        <v>302</v>
      </c>
      <c r="C36" s="141">
        <f>SUM(D36:J36)</f>
        <v>6338780.1853131298</v>
      </c>
      <c r="D36" s="141">
        <f>D35-D29-D30-D32</f>
        <v>0</v>
      </c>
      <c r="E36" s="141">
        <f t="shared" ref="E36:J36" si="7">E35-E29-E30-E32</f>
        <v>0</v>
      </c>
      <c r="F36" s="141">
        <f t="shared" si="7"/>
        <v>2004909.4412404043</v>
      </c>
      <c r="G36" s="141">
        <f t="shared" si="7"/>
        <v>4333870.744072726</v>
      </c>
      <c r="H36" s="141">
        <f t="shared" si="7"/>
        <v>0</v>
      </c>
      <c r="I36" s="141">
        <f t="shared" si="7"/>
        <v>0</v>
      </c>
      <c r="J36" s="141">
        <f t="shared" si="7"/>
        <v>0</v>
      </c>
    </row>
    <row r="37" spans="2:12" x14ac:dyDescent="0.2">
      <c r="B37" s="140" t="s">
        <v>278</v>
      </c>
      <c r="C37" s="141">
        <f>SUM(D37:J37)</f>
        <v>1584695.0500000003</v>
      </c>
      <c r="D37" s="141">
        <f>D33-D35</f>
        <v>0</v>
      </c>
      <c r="E37" s="141">
        <f t="shared" ref="E37:J37" si="8">E33-E35</f>
        <v>0</v>
      </c>
      <c r="F37" s="141">
        <f t="shared" si="8"/>
        <v>501227.35999999987</v>
      </c>
      <c r="G37" s="141">
        <f t="shared" si="8"/>
        <v>1083467.6900000004</v>
      </c>
      <c r="H37" s="141">
        <f t="shared" si="8"/>
        <v>0</v>
      </c>
      <c r="I37" s="141">
        <f t="shared" si="8"/>
        <v>0</v>
      </c>
      <c r="J37" s="141">
        <f t="shared" si="8"/>
        <v>0</v>
      </c>
    </row>
    <row r="38" spans="2:12" x14ac:dyDescent="0.2">
      <c r="B38" s="1" t="s">
        <v>69</v>
      </c>
    </row>
    <row r="40" spans="2:12" x14ac:dyDescent="0.2">
      <c r="B40" s="3"/>
      <c r="C40" s="3"/>
      <c r="D40" s="3" t="s">
        <v>10</v>
      </c>
      <c r="E40" s="3"/>
      <c r="F40" s="3"/>
      <c r="G40" s="3"/>
      <c r="H40" s="3"/>
      <c r="I40" s="3"/>
      <c r="J40" s="3"/>
      <c r="L40" s="2" t="s">
        <v>273</v>
      </c>
    </row>
    <row r="41" spans="2:12" x14ac:dyDescent="0.2">
      <c r="B41" s="4"/>
      <c r="C41" s="4"/>
      <c r="D41" s="5">
        <v>1</v>
      </c>
      <c r="E41" s="5">
        <v>2</v>
      </c>
      <c r="F41" s="5">
        <v>3</v>
      </c>
      <c r="G41" s="5">
        <v>4</v>
      </c>
      <c r="H41" s="5">
        <v>5</v>
      </c>
      <c r="I41" s="5"/>
      <c r="J41" s="5">
        <v>30</v>
      </c>
      <c r="L41" s="2" t="s">
        <v>274</v>
      </c>
    </row>
    <row r="42" spans="2:12" x14ac:dyDescent="0.2">
      <c r="B42" s="6" t="s">
        <v>51</v>
      </c>
      <c r="C42" s="6" t="s">
        <v>9</v>
      </c>
      <c r="D42" s="7">
        <f>D4</f>
        <v>2024</v>
      </c>
      <c r="E42" s="7">
        <f>E4</f>
        <v>2025</v>
      </c>
      <c r="F42" s="7">
        <f>F4</f>
        <v>2026</v>
      </c>
      <c r="G42" s="7">
        <f>G4</f>
        <v>2027</v>
      </c>
      <c r="H42" s="7">
        <v>2028</v>
      </c>
      <c r="I42" s="7" t="s">
        <v>64</v>
      </c>
      <c r="J42" s="7">
        <f>J4</f>
        <v>2043</v>
      </c>
    </row>
    <row r="43" spans="2:12" x14ac:dyDescent="0.2">
      <c r="B43" s="3" t="s">
        <v>58</v>
      </c>
      <c r="C43" s="8">
        <f t="shared" ref="C43:C66" si="9">SUM(D43:J43)</f>
        <v>0</v>
      </c>
      <c r="D43" s="8">
        <f>D5*Parametre!$C$116</f>
        <v>0</v>
      </c>
      <c r="E43" s="8">
        <f>E5*Parametre!$C$116</f>
        <v>0</v>
      </c>
      <c r="F43" s="8">
        <f>F5*Parametre!$C$116</f>
        <v>0</v>
      </c>
      <c r="G43" s="8">
        <f>G5*Parametre!$C$116</f>
        <v>0</v>
      </c>
      <c r="H43" s="8">
        <f>H5*Parametre!$C$116</f>
        <v>0</v>
      </c>
      <c r="I43" s="8">
        <f>I5*Parametre!$C$116</f>
        <v>0</v>
      </c>
      <c r="J43" s="8">
        <f>J5*Parametre!$C$116</f>
        <v>0</v>
      </c>
    </row>
    <row r="44" spans="2:12" x14ac:dyDescent="0.2">
      <c r="B44" s="3" t="s">
        <v>34</v>
      </c>
      <c r="C44" s="8">
        <f t="shared" si="9"/>
        <v>0</v>
      </c>
      <c r="D44" s="8">
        <f>D6*Parametre!$C$113</f>
        <v>0</v>
      </c>
      <c r="E44" s="8">
        <f>E6*Parametre!$C$113</f>
        <v>0</v>
      </c>
      <c r="F44" s="8">
        <f>F6*Parametre!$C$113</f>
        <v>0</v>
      </c>
      <c r="G44" s="8">
        <f>G6*Parametre!$C$113</f>
        <v>0</v>
      </c>
      <c r="H44" s="8">
        <f>H6*Parametre!$C$113</f>
        <v>0</v>
      </c>
      <c r="I44" s="8">
        <f>I6*Parametre!$C$113</f>
        <v>0</v>
      </c>
      <c r="J44" s="8">
        <f>J6*Parametre!$C$113</f>
        <v>0</v>
      </c>
      <c r="L44" s="2" t="s">
        <v>272</v>
      </c>
    </row>
    <row r="45" spans="2:12" x14ac:dyDescent="0.2">
      <c r="B45" s="3" t="s">
        <v>50</v>
      </c>
      <c r="C45" s="8">
        <f t="shared" si="9"/>
        <v>0</v>
      </c>
      <c r="D45" s="8">
        <f>D7*Parametre!$C$116</f>
        <v>0</v>
      </c>
      <c r="E45" s="8">
        <f>E7*Parametre!$C$116</f>
        <v>0</v>
      </c>
      <c r="F45" s="8">
        <f>F7*Parametre!$C$116</f>
        <v>0</v>
      </c>
      <c r="G45" s="8">
        <f>G7*Parametre!$C$116</f>
        <v>0</v>
      </c>
      <c r="H45" s="8">
        <f>H7*Parametre!$C$116</f>
        <v>0</v>
      </c>
      <c r="I45" s="8">
        <f>I7*Parametre!$C$116</f>
        <v>0</v>
      </c>
      <c r="J45" s="8">
        <f>J7*Parametre!$C$116</f>
        <v>0</v>
      </c>
    </row>
    <row r="46" spans="2:12" x14ac:dyDescent="0.2">
      <c r="B46" s="3" t="s">
        <v>65</v>
      </c>
      <c r="C46" s="8">
        <f t="shared" si="9"/>
        <v>7131127.7117818184</v>
      </c>
      <c r="D46" s="8">
        <f t="shared" ref="D46:J46" si="10">SUM(D47:D63)</f>
        <v>0</v>
      </c>
      <c r="E46" s="8">
        <f t="shared" si="10"/>
        <v>0</v>
      </c>
      <c r="F46" s="8">
        <f t="shared" si="10"/>
        <v>2255523.1211163639</v>
      </c>
      <c r="G46" s="8">
        <f t="shared" si="10"/>
        <v>4875604.590665454</v>
      </c>
      <c r="H46" s="8">
        <f t="shared" ref="H46" si="11">SUM(H47:H63)</f>
        <v>0</v>
      </c>
      <c r="I46" s="8">
        <f t="shared" si="10"/>
        <v>0</v>
      </c>
      <c r="J46" s="8">
        <f t="shared" si="10"/>
        <v>0</v>
      </c>
    </row>
    <row r="47" spans="2:12" x14ac:dyDescent="0.2">
      <c r="B47" s="136" t="s">
        <v>485</v>
      </c>
      <c r="C47" s="137">
        <f t="shared" si="9"/>
        <v>0</v>
      </c>
      <c r="D47" s="137">
        <f>D9*Parametre!$C$116</f>
        <v>0</v>
      </c>
      <c r="E47" s="137">
        <f>E9*Parametre!$C$116</f>
        <v>0</v>
      </c>
      <c r="F47" s="137">
        <f>F9*Parametre!$C$116</f>
        <v>0</v>
      </c>
      <c r="G47" s="137">
        <f>G9*Parametre!$C$116</f>
        <v>0</v>
      </c>
      <c r="H47" s="137">
        <f>H9*Parametre!$C$116</f>
        <v>0</v>
      </c>
      <c r="I47" s="137">
        <f>I9*Parametre!$C$116</f>
        <v>0</v>
      </c>
      <c r="J47" s="137">
        <f>J9*Parametre!$C$116</f>
        <v>0</v>
      </c>
    </row>
    <row r="48" spans="2:12" x14ac:dyDescent="0.2">
      <c r="B48" s="136" t="s">
        <v>602</v>
      </c>
      <c r="C48" s="137">
        <f t="shared" si="9"/>
        <v>0</v>
      </c>
      <c r="D48" s="137">
        <f>D10*Parametre!$C$116</f>
        <v>0</v>
      </c>
      <c r="E48" s="137">
        <f>E10*Parametre!$C$116</f>
        <v>0</v>
      </c>
      <c r="F48" s="137">
        <f>F10*Parametre!$C$116</f>
        <v>0</v>
      </c>
      <c r="G48" s="137">
        <f>G10*Parametre!$C$116</f>
        <v>0</v>
      </c>
      <c r="H48" s="137">
        <f>H10*Parametre!$C$116</f>
        <v>0</v>
      </c>
      <c r="I48" s="137">
        <f>I10*Parametre!$C$116</f>
        <v>0</v>
      </c>
      <c r="J48" s="137">
        <f>J10*Parametre!$C$116</f>
        <v>0</v>
      </c>
    </row>
    <row r="49" spans="2:10" x14ac:dyDescent="0.2">
      <c r="B49" s="136" t="s">
        <v>30</v>
      </c>
      <c r="C49" s="137">
        <f>SUM(D49:J49)</f>
        <v>0</v>
      </c>
      <c r="D49" s="137">
        <f>D11*Parametre!$C$116</f>
        <v>0</v>
      </c>
      <c r="E49" s="137">
        <f>E11*Parametre!$C$116</f>
        <v>0</v>
      </c>
      <c r="F49" s="137">
        <f>F11*Parametre!$C$116</f>
        <v>0</v>
      </c>
      <c r="G49" s="137">
        <f>G11*Parametre!$C$116</f>
        <v>0</v>
      </c>
      <c r="H49" s="137">
        <f>H11*Parametre!$C$116</f>
        <v>0</v>
      </c>
      <c r="I49" s="137">
        <f>I11*Parametre!$C$116</f>
        <v>0</v>
      </c>
      <c r="J49" s="137">
        <f>J11*Parametre!$C$116</f>
        <v>0</v>
      </c>
    </row>
    <row r="50" spans="2:10" x14ac:dyDescent="0.2">
      <c r="B50" s="136" t="s">
        <v>39</v>
      </c>
      <c r="C50" s="137">
        <f t="shared" si="9"/>
        <v>0</v>
      </c>
      <c r="D50" s="137">
        <f>D12*Parametre!$C$116</f>
        <v>0</v>
      </c>
      <c r="E50" s="137">
        <f>E12*Parametre!$C$116</f>
        <v>0</v>
      </c>
      <c r="F50" s="137">
        <f>F12*Parametre!$C$116</f>
        <v>0</v>
      </c>
      <c r="G50" s="137">
        <f>G12*Parametre!$C$116</f>
        <v>0</v>
      </c>
      <c r="H50" s="137">
        <f>H12*Parametre!$C$116</f>
        <v>0</v>
      </c>
      <c r="I50" s="137">
        <f>I12*Parametre!$C$116</f>
        <v>0</v>
      </c>
      <c r="J50" s="137">
        <f>J12*Parametre!$C$116</f>
        <v>0</v>
      </c>
    </row>
    <row r="51" spans="2:10" x14ac:dyDescent="0.2">
      <c r="B51" s="136" t="s">
        <v>487</v>
      </c>
      <c r="C51" s="137">
        <f t="shared" si="9"/>
        <v>0</v>
      </c>
      <c r="D51" s="137">
        <f>D13*Parametre!$C$116</f>
        <v>0</v>
      </c>
      <c r="E51" s="137">
        <f>E13*Parametre!$C$116</f>
        <v>0</v>
      </c>
      <c r="F51" s="137">
        <f>F13*Parametre!$C$116</f>
        <v>0</v>
      </c>
      <c r="G51" s="137">
        <f>G13*Parametre!$C$116</f>
        <v>0</v>
      </c>
      <c r="H51" s="137">
        <f>H13*Parametre!$C$116</f>
        <v>0</v>
      </c>
      <c r="I51" s="137">
        <f>I13*Parametre!$C$116</f>
        <v>0</v>
      </c>
      <c r="J51" s="137">
        <f>J13*Parametre!$C$116</f>
        <v>0</v>
      </c>
    </row>
    <row r="52" spans="2:10" x14ac:dyDescent="0.2">
      <c r="B52" s="136" t="s">
        <v>488</v>
      </c>
      <c r="C52" s="137">
        <f t="shared" si="9"/>
        <v>0</v>
      </c>
      <c r="D52" s="137">
        <f>D14*Parametre!$C$116</f>
        <v>0</v>
      </c>
      <c r="E52" s="137">
        <f>E14*Parametre!$C$116</f>
        <v>0</v>
      </c>
      <c r="F52" s="137">
        <f>F14*Parametre!$C$116</f>
        <v>0</v>
      </c>
      <c r="G52" s="137">
        <f>G14*Parametre!$C$116</f>
        <v>0</v>
      </c>
      <c r="H52" s="137">
        <f>H14*Parametre!$C$116</f>
        <v>0</v>
      </c>
      <c r="I52" s="137">
        <f>I14*Parametre!$C$116</f>
        <v>0</v>
      </c>
      <c r="J52" s="137">
        <f>J14*Parametre!$C$116</f>
        <v>0</v>
      </c>
    </row>
    <row r="53" spans="2:10" x14ac:dyDescent="0.2">
      <c r="B53" s="136" t="s">
        <v>489</v>
      </c>
      <c r="C53" s="137">
        <f t="shared" si="9"/>
        <v>0</v>
      </c>
      <c r="D53" s="137">
        <f>D15*Parametre!$C$116</f>
        <v>0</v>
      </c>
      <c r="E53" s="137">
        <f>E15*Parametre!$C$116</f>
        <v>0</v>
      </c>
      <c r="F53" s="137">
        <f>F15*Parametre!$C$116</f>
        <v>0</v>
      </c>
      <c r="G53" s="137">
        <f>G15*Parametre!$C$116</f>
        <v>0</v>
      </c>
      <c r="H53" s="137">
        <f>H15*Parametre!$C$116</f>
        <v>0</v>
      </c>
      <c r="I53" s="137">
        <f>I15*Parametre!$C$116</f>
        <v>0</v>
      </c>
      <c r="J53" s="137">
        <f>J15*Parametre!$C$116</f>
        <v>0</v>
      </c>
    </row>
    <row r="54" spans="2:10" x14ac:dyDescent="0.2">
      <c r="B54" s="136" t="s">
        <v>490</v>
      </c>
      <c r="C54" s="137">
        <f t="shared" si="9"/>
        <v>0</v>
      </c>
      <c r="D54" s="137">
        <f>D16*Parametre!$C$116</f>
        <v>0</v>
      </c>
      <c r="E54" s="137">
        <f>E16*Parametre!$C$116</f>
        <v>0</v>
      </c>
      <c r="F54" s="137">
        <f>F16*Parametre!$C$116</f>
        <v>0</v>
      </c>
      <c r="G54" s="137">
        <f>G16*Parametre!$C$116</f>
        <v>0</v>
      </c>
      <c r="H54" s="137">
        <f>H16*Parametre!$C$116</f>
        <v>0</v>
      </c>
      <c r="I54" s="137">
        <f>I16*Parametre!$C$116</f>
        <v>0</v>
      </c>
      <c r="J54" s="137">
        <f>J16*Parametre!$C$116</f>
        <v>0</v>
      </c>
    </row>
    <row r="55" spans="2:10" x14ac:dyDescent="0.2">
      <c r="B55" s="136" t="s">
        <v>491</v>
      </c>
      <c r="C55" s="137">
        <f t="shared" si="9"/>
        <v>0</v>
      </c>
      <c r="D55" s="137">
        <f>D17*Parametre!$C$116</f>
        <v>0</v>
      </c>
      <c r="E55" s="137">
        <f>E17*Parametre!$C$116</f>
        <v>0</v>
      </c>
      <c r="F55" s="137">
        <f>F17*Parametre!$C$116</f>
        <v>0</v>
      </c>
      <c r="G55" s="137">
        <f>G17*Parametre!$C$116</f>
        <v>0</v>
      </c>
      <c r="H55" s="137">
        <f>H17*Parametre!$C$116</f>
        <v>0</v>
      </c>
      <c r="I55" s="137">
        <f>I17*Parametre!$C$116</f>
        <v>0</v>
      </c>
      <c r="J55" s="137">
        <f>J17*Parametre!$C$116</f>
        <v>0</v>
      </c>
    </row>
    <row r="56" spans="2:10" x14ac:dyDescent="0.2">
      <c r="B56" s="136" t="s">
        <v>492</v>
      </c>
      <c r="C56" s="137">
        <f t="shared" si="9"/>
        <v>0</v>
      </c>
      <c r="D56" s="137">
        <f>D18*Parametre!$C$116</f>
        <v>0</v>
      </c>
      <c r="E56" s="137">
        <f>E18*Parametre!$C$116</f>
        <v>0</v>
      </c>
      <c r="F56" s="137">
        <f>F18*Parametre!$C$116</f>
        <v>0</v>
      </c>
      <c r="G56" s="137">
        <f>G18*Parametre!$C$116</f>
        <v>0</v>
      </c>
      <c r="H56" s="137">
        <f>H18*Parametre!$C$116</f>
        <v>0</v>
      </c>
      <c r="I56" s="137">
        <f>I18*Parametre!$C$116</f>
        <v>0</v>
      </c>
      <c r="J56" s="137">
        <f>J18*Parametre!$C$116</f>
        <v>0</v>
      </c>
    </row>
    <row r="57" spans="2:10" x14ac:dyDescent="0.2">
      <c r="B57" s="136" t="s">
        <v>493</v>
      </c>
      <c r="C57" s="137">
        <f t="shared" si="9"/>
        <v>0</v>
      </c>
      <c r="D57" s="137">
        <f>D19*Parametre!$C$116</f>
        <v>0</v>
      </c>
      <c r="E57" s="137">
        <f>E19*Parametre!$C$116</f>
        <v>0</v>
      </c>
      <c r="F57" s="137">
        <f>F19*Parametre!$C$116</f>
        <v>0</v>
      </c>
      <c r="G57" s="137">
        <f>G19*Parametre!$C$116</f>
        <v>0</v>
      </c>
      <c r="H57" s="137">
        <f>H19*Parametre!$C$116</f>
        <v>0</v>
      </c>
      <c r="I57" s="137">
        <f>I19*Parametre!$C$116</f>
        <v>0</v>
      </c>
      <c r="J57" s="137">
        <f>J19*Parametre!$C$116</f>
        <v>0</v>
      </c>
    </row>
    <row r="58" spans="2:10" x14ac:dyDescent="0.2">
      <c r="B58" s="136" t="s">
        <v>494</v>
      </c>
      <c r="C58" s="137">
        <f t="shared" si="9"/>
        <v>7131127.7117818184</v>
      </c>
      <c r="D58" s="137">
        <f>D20*Parametre!$C$116</f>
        <v>0</v>
      </c>
      <c r="E58" s="137">
        <f>E20*Parametre!$C$116</f>
        <v>0</v>
      </c>
      <c r="F58" s="137">
        <f>F20*Parametre!$C$116</f>
        <v>2255523.1211163639</v>
      </c>
      <c r="G58" s="137">
        <f>G20*Parametre!$C$116</f>
        <v>4875604.590665454</v>
      </c>
      <c r="H58" s="137">
        <f>H20*Parametre!$C$116</f>
        <v>0</v>
      </c>
      <c r="I58" s="137">
        <f>I20*Parametre!$C$116</f>
        <v>0</v>
      </c>
      <c r="J58" s="137">
        <f>J20*Parametre!$C$116</f>
        <v>0</v>
      </c>
    </row>
    <row r="59" spans="2:10" x14ac:dyDescent="0.2">
      <c r="B59" s="136" t="s">
        <v>495</v>
      </c>
      <c r="C59" s="137">
        <f t="shared" si="9"/>
        <v>0</v>
      </c>
      <c r="D59" s="137">
        <f>D21*Parametre!$C$116</f>
        <v>0</v>
      </c>
      <c r="E59" s="137">
        <f>E21*Parametre!$C$116</f>
        <v>0</v>
      </c>
      <c r="F59" s="137">
        <f>F21*Parametre!$C$116</f>
        <v>0</v>
      </c>
      <c r="G59" s="137">
        <f>G21*Parametre!$C$116</f>
        <v>0</v>
      </c>
      <c r="H59" s="137">
        <f>H21*Parametre!$C$116</f>
        <v>0</v>
      </c>
      <c r="I59" s="137">
        <f>I21*Parametre!$C$116</f>
        <v>0</v>
      </c>
      <c r="J59" s="137">
        <f>J21*Parametre!$C$116</f>
        <v>0</v>
      </c>
    </row>
    <row r="60" spans="2:10" x14ac:dyDescent="0.2">
      <c r="B60" s="136" t="s">
        <v>496</v>
      </c>
      <c r="C60" s="137">
        <f t="shared" si="9"/>
        <v>0</v>
      </c>
      <c r="D60" s="137">
        <f>D22*Parametre!$C$116</f>
        <v>0</v>
      </c>
      <c r="E60" s="137">
        <f>E22*Parametre!$C$116</f>
        <v>0</v>
      </c>
      <c r="F60" s="137">
        <f>F22*Parametre!$C$116</f>
        <v>0</v>
      </c>
      <c r="G60" s="137">
        <f>G22*Parametre!$C$116</f>
        <v>0</v>
      </c>
      <c r="H60" s="137">
        <f>H22*Parametre!$C$116</f>
        <v>0</v>
      </c>
      <c r="I60" s="137">
        <f>I22*Parametre!$C$116</f>
        <v>0</v>
      </c>
      <c r="J60" s="137">
        <f>J22*Parametre!$C$116</f>
        <v>0</v>
      </c>
    </row>
    <row r="61" spans="2:10" x14ac:dyDescent="0.2">
      <c r="B61" s="136" t="s">
        <v>497</v>
      </c>
      <c r="C61" s="137">
        <f t="shared" si="9"/>
        <v>0</v>
      </c>
      <c r="D61" s="137">
        <f>D23*Parametre!$C$116</f>
        <v>0</v>
      </c>
      <c r="E61" s="137">
        <f>E23*Parametre!$C$116</f>
        <v>0</v>
      </c>
      <c r="F61" s="137">
        <f>F23*Parametre!$C$116</f>
        <v>0</v>
      </c>
      <c r="G61" s="137">
        <f>G23*Parametre!$C$116</f>
        <v>0</v>
      </c>
      <c r="H61" s="137">
        <f>H23*Parametre!$C$116</f>
        <v>0</v>
      </c>
      <c r="I61" s="137">
        <f>I23*Parametre!$C$116</f>
        <v>0</v>
      </c>
      <c r="J61" s="137">
        <f>J23*Parametre!$C$116</f>
        <v>0</v>
      </c>
    </row>
    <row r="62" spans="2:10" x14ac:dyDescent="0.2">
      <c r="B62" s="136" t="s">
        <v>47</v>
      </c>
      <c r="C62" s="137">
        <f t="shared" si="9"/>
        <v>0</v>
      </c>
      <c r="D62" s="137">
        <f>D24*Parametre!$C$116</f>
        <v>0</v>
      </c>
      <c r="E62" s="137">
        <f>E24*Parametre!$C$116</f>
        <v>0</v>
      </c>
      <c r="F62" s="137">
        <f>F24*Parametre!$C$116</f>
        <v>0</v>
      </c>
      <c r="G62" s="137">
        <f>G24*Parametre!$C$116</f>
        <v>0</v>
      </c>
      <c r="H62" s="137">
        <f>H24*Parametre!$C$116</f>
        <v>0</v>
      </c>
      <c r="I62" s="137">
        <f>I24*Parametre!$C$116</f>
        <v>0</v>
      </c>
      <c r="J62" s="137">
        <f>J24*Parametre!$C$116</f>
        <v>0</v>
      </c>
    </row>
    <row r="63" spans="2:10" x14ac:dyDescent="0.2">
      <c r="B63" s="136" t="s">
        <v>66</v>
      </c>
      <c r="C63" s="137">
        <f t="shared" si="9"/>
        <v>0</v>
      </c>
      <c r="D63" s="137">
        <f>D25*Parametre!$C$116</f>
        <v>0</v>
      </c>
      <c r="E63" s="137">
        <f>E25*Parametre!$C$116</f>
        <v>0</v>
      </c>
      <c r="F63" s="137">
        <f>F25*Parametre!$C$116</f>
        <v>0</v>
      </c>
      <c r="G63" s="137">
        <f>G25*Parametre!$C$116</f>
        <v>0</v>
      </c>
      <c r="H63" s="137">
        <f>H25*Parametre!$C$116</f>
        <v>0</v>
      </c>
      <c r="I63" s="137">
        <f>I25*Parametre!$C$116</f>
        <v>0</v>
      </c>
      <c r="J63" s="137">
        <f>J25*Parametre!$C$116</f>
        <v>0</v>
      </c>
    </row>
    <row r="64" spans="2:10" x14ac:dyDescent="0.2">
      <c r="B64" s="3" t="s">
        <v>49</v>
      </c>
      <c r="C64" s="8">
        <f t="shared" si="9"/>
        <v>0</v>
      </c>
      <c r="D64" s="8">
        <f>D26*Parametre!$C$116</f>
        <v>0</v>
      </c>
      <c r="E64" s="8">
        <f>E26*Parametre!$C$116</f>
        <v>0</v>
      </c>
      <c r="F64" s="8">
        <f>F26*Parametre!$C$116</f>
        <v>0</v>
      </c>
      <c r="G64" s="8">
        <f>G26*Parametre!$C$116</f>
        <v>0</v>
      </c>
      <c r="H64" s="8">
        <f>H26*Parametre!$C$116</f>
        <v>0</v>
      </c>
      <c r="I64" s="8">
        <f>I26*Parametre!$C$116</f>
        <v>0</v>
      </c>
      <c r="J64" s="8">
        <f>J26*Parametre!$C$116</f>
        <v>0</v>
      </c>
    </row>
    <row r="65" spans="2:10" x14ac:dyDescent="0.2">
      <c r="B65" s="3" t="s">
        <v>67</v>
      </c>
      <c r="C65" s="8">
        <f t="shared" si="9"/>
        <v>0</v>
      </c>
      <c r="D65" s="8">
        <f>D27*Parametre!$C$116</f>
        <v>0</v>
      </c>
      <c r="E65" s="8">
        <f>E27*Parametre!$C$116</f>
        <v>0</v>
      </c>
      <c r="F65" s="8">
        <f>F27*Parametre!$C$116</f>
        <v>0</v>
      </c>
      <c r="G65" s="8">
        <f>G27*Parametre!$C$116</f>
        <v>0</v>
      </c>
      <c r="H65" s="8">
        <f>H27*Parametre!$C$116</f>
        <v>0</v>
      </c>
      <c r="I65" s="8">
        <f>I27*Parametre!$C$116</f>
        <v>0</v>
      </c>
      <c r="J65" s="8">
        <f>J27*Parametre!$C$116</f>
        <v>0</v>
      </c>
    </row>
    <row r="66" spans="2:10" x14ac:dyDescent="0.2">
      <c r="B66" s="4" t="s">
        <v>60</v>
      </c>
      <c r="C66" s="13">
        <f t="shared" si="9"/>
        <v>7131127.7117818184</v>
      </c>
      <c r="D66" s="13">
        <f t="shared" ref="D66:J66" si="12">SUM(D43:D46,D64:D65)</f>
        <v>0</v>
      </c>
      <c r="E66" s="13">
        <f t="shared" si="12"/>
        <v>0</v>
      </c>
      <c r="F66" s="13">
        <f t="shared" si="12"/>
        <v>2255523.1211163639</v>
      </c>
      <c r="G66" s="13">
        <f t="shared" si="12"/>
        <v>4875604.590665454</v>
      </c>
      <c r="H66" s="13">
        <f t="shared" si="12"/>
        <v>0</v>
      </c>
      <c r="I66" s="13">
        <f t="shared" si="12"/>
        <v>0</v>
      </c>
      <c r="J66" s="13">
        <f t="shared" si="12"/>
        <v>0</v>
      </c>
    </row>
    <row r="67" spans="2:10" x14ac:dyDescent="0.2">
      <c r="B67" s="15"/>
      <c r="C67" s="45"/>
      <c r="D67" s="45"/>
      <c r="E67" s="45"/>
      <c r="F67" s="45"/>
      <c r="G67" s="45"/>
      <c r="H67" s="45"/>
      <c r="I67" s="45"/>
      <c r="J67" s="45"/>
    </row>
    <row r="68" spans="2:10" x14ac:dyDescent="0.2">
      <c r="B68" s="15" t="s">
        <v>280</v>
      </c>
      <c r="C68" s="45"/>
      <c r="D68" s="45"/>
      <c r="E68" s="45"/>
      <c r="F68" s="45"/>
      <c r="G68" s="45"/>
      <c r="H68" s="45"/>
      <c r="I68" s="45"/>
      <c r="J68" s="45"/>
    </row>
    <row r="69" spans="2:10" x14ac:dyDescent="0.2">
      <c r="B69" s="132" t="s">
        <v>58</v>
      </c>
    </row>
    <row r="70" spans="2:10" x14ac:dyDescent="0.2">
      <c r="B70" s="133" t="s">
        <v>256</v>
      </c>
    </row>
    <row r="71" spans="2:10" x14ac:dyDescent="0.2">
      <c r="B71" s="132" t="s">
        <v>252</v>
      </c>
    </row>
    <row r="72" spans="2:10" x14ac:dyDescent="0.2">
      <c r="B72" s="133" t="s">
        <v>253</v>
      </c>
    </row>
    <row r="73" spans="2:10" x14ac:dyDescent="0.2">
      <c r="B73" s="134" t="s">
        <v>50</v>
      </c>
    </row>
    <row r="74" spans="2:10" x14ac:dyDescent="0.2">
      <c r="B74" s="133" t="s">
        <v>254</v>
      </c>
    </row>
    <row r="75" spans="2:10" x14ac:dyDescent="0.2">
      <c r="B75" s="131" t="s">
        <v>498</v>
      </c>
    </row>
    <row r="76" spans="2:10" x14ac:dyDescent="0.2">
      <c r="B76" s="19" t="s">
        <v>505</v>
      </c>
    </row>
    <row r="77" spans="2:10" x14ac:dyDescent="0.2">
      <c r="B77" s="131" t="s">
        <v>499</v>
      </c>
    </row>
    <row r="78" spans="2:10" x14ac:dyDescent="0.2">
      <c r="B78" s="19" t="s">
        <v>500</v>
      </c>
    </row>
    <row r="79" spans="2:10" x14ac:dyDescent="0.2">
      <c r="B79" s="131" t="s">
        <v>255</v>
      </c>
    </row>
    <row r="80" spans="2:10" x14ac:dyDescent="0.2">
      <c r="B80" s="19" t="s">
        <v>501</v>
      </c>
    </row>
    <row r="81" spans="2:2" x14ac:dyDescent="0.2">
      <c r="B81" s="131" t="s">
        <v>260</v>
      </c>
    </row>
    <row r="82" spans="2:2" x14ac:dyDescent="0.2">
      <c r="B82" s="19" t="s">
        <v>502</v>
      </c>
    </row>
    <row r="83" spans="2:2" x14ac:dyDescent="0.2">
      <c r="B83" s="131" t="s">
        <v>503</v>
      </c>
    </row>
    <row r="84" spans="2:2" x14ac:dyDescent="0.2">
      <c r="B84" s="19" t="s">
        <v>504</v>
      </c>
    </row>
    <row r="85" spans="2:2" x14ac:dyDescent="0.2">
      <c r="B85" s="131" t="s">
        <v>506</v>
      </c>
    </row>
    <row r="86" spans="2:2" x14ac:dyDescent="0.2">
      <c r="B86" s="1" t="s">
        <v>510</v>
      </c>
    </row>
    <row r="87" spans="2:2" x14ac:dyDescent="0.2">
      <c r="B87" s="131" t="s">
        <v>508</v>
      </c>
    </row>
    <row r="88" spans="2:2" x14ac:dyDescent="0.2">
      <c r="B88" s="1" t="s">
        <v>511</v>
      </c>
    </row>
    <row r="89" spans="2:2" x14ac:dyDescent="0.2">
      <c r="B89" s="131" t="s">
        <v>509</v>
      </c>
    </row>
    <row r="90" spans="2:2" x14ac:dyDescent="0.2">
      <c r="B90" s="1" t="s">
        <v>512</v>
      </c>
    </row>
    <row r="91" spans="2:2" x14ac:dyDescent="0.2">
      <c r="B91" s="135" t="s">
        <v>257</v>
      </c>
    </row>
    <row r="92" spans="2:2" x14ac:dyDescent="0.2">
      <c r="B92" s="1" t="s">
        <v>258</v>
      </c>
    </row>
    <row r="93" spans="2:2" x14ac:dyDescent="0.2">
      <c r="B93" s="135" t="s">
        <v>515</v>
      </c>
    </row>
    <row r="94" spans="2:2" x14ac:dyDescent="0.2">
      <c r="B94" s="1" t="s">
        <v>520</v>
      </c>
    </row>
    <row r="95" spans="2:2" x14ac:dyDescent="0.2">
      <c r="B95" s="135" t="s">
        <v>516</v>
      </c>
    </row>
    <row r="96" spans="2:2" x14ac:dyDescent="0.2">
      <c r="B96" s="1" t="s">
        <v>521</v>
      </c>
    </row>
    <row r="97" spans="2:2" x14ac:dyDescent="0.2">
      <c r="B97" s="135" t="s">
        <v>517</v>
      </c>
    </row>
    <row r="98" spans="2:2" x14ac:dyDescent="0.2">
      <c r="B98" s="1" t="s">
        <v>522</v>
      </c>
    </row>
    <row r="99" spans="2:2" x14ac:dyDescent="0.2">
      <c r="B99" s="135" t="s">
        <v>519</v>
      </c>
    </row>
    <row r="100" spans="2:2" x14ac:dyDescent="0.2">
      <c r="B100" s="1" t="s">
        <v>523</v>
      </c>
    </row>
    <row r="101" spans="2:2" x14ac:dyDescent="0.2">
      <c r="B101" s="135" t="s">
        <v>518</v>
      </c>
    </row>
    <row r="102" spans="2:2" x14ac:dyDescent="0.2">
      <c r="B102" s="1" t="s">
        <v>524</v>
      </c>
    </row>
    <row r="103" spans="2:2" x14ac:dyDescent="0.2">
      <c r="B103" s="135" t="s">
        <v>259</v>
      </c>
    </row>
    <row r="104" spans="2:2" x14ac:dyDescent="0.2">
      <c r="B104" s="1" t="s">
        <v>513</v>
      </c>
    </row>
    <row r="105" spans="2:2" x14ac:dyDescent="0.2">
      <c r="B105" s="135" t="s">
        <v>261</v>
      </c>
    </row>
    <row r="106" spans="2:2" x14ac:dyDescent="0.2">
      <c r="B106" s="1" t="s">
        <v>514</v>
      </c>
    </row>
    <row r="107" spans="2:2" x14ac:dyDescent="0.2">
      <c r="B107" s="135" t="s">
        <v>262</v>
      </c>
    </row>
    <row r="108" spans="2:2" x14ac:dyDescent="0.2">
      <c r="B108" s="1" t="s">
        <v>507</v>
      </c>
    </row>
    <row r="109" spans="2:2" x14ac:dyDescent="0.2">
      <c r="B109" s="135" t="s">
        <v>49</v>
      </c>
    </row>
    <row r="110" spans="2:2" x14ac:dyDescent="0.2">
      <c r="B110" s="1" t="s">
        <v>263</v>
      </c>
    </row>
    <row r="111" spans="2:2" x14ac:dyDescent="0.2">
      <c r="B111" s="134" t="s">
        <v>265</v>
      </c>
    </row>
    <row r="112" spans="2:2" x14ac:dyDescent="0.2">
      <c r="B112" s="1" t="s">
        <v>264</v>
      </c>
    </row>
    <row r="113" spans="2:2" x14ac:dyDescent="0.2">
      <c r="B113" s="132" t="s">
        <v>266</v>
      </c>
    </row>
    <row r="114" spans="2:2" x14ac:dyDescent="0.2">
      <c r="B114" s="133" t="s">
        <v>268</v>
      </c>
    </row>
    <row r="115" spans="2:2" x14ac:dyDescent="0.2">
      <c r="B115" s="132" t="s">
        <v>267</v>
      </c>
    </row>
    <row r="116" spans="2:2" x14ac:dyDescent="0.2">
      <c r="B116" s="133" t="s">
        <v>269</v>
      </c>
    </row>
  </sheetData>
  <sheetProtection algorithmName="SHA-512" hashValue="ug1Q7z3jdVYT4RhtrCI9BbUtO5qxZ+MBS4bwgqy4uBWqOGhZ0xh8525xoUPe4O2E8jz/hHa3kP0mGsDV3gieMg==" saltValue="30IkSMqwDqa5qwitpAS93Q==" spinCount="100000" sheet="1" objects="1" scenarios="1"/>
  <phoneticPr fontId="3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 
&amp;"Arial,Tučné"&amp;12 01 Investičné náklady</oddHeader>
    <oddFooter>&amp;CStrana &amp;P z &amp;N</oddFooter>
  </headerFooter>
  <ignoredErrors>
    <ignoredError sqref="H44:J44 H46:J46 D46:G46 D44:G4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1:L28"/>
  <sheetViews>
    <sheetView topLeftCell="E1" zoomScaleNormal="100" workbookViewId="0">
      <selection activeCell="V12" sqref="V12"/>
    </sheetView>
  </sheetViews>
  <sheetFormatPr defaultColWidth="9.109375" defaultRowHeight="10.199999999999999" x14ac:dyDescent="0.2"/>
  <cols>
    <col min="1" max="1" width="2.6640625" style="2" customWidth="1"/>
    <col min="2" max="2" width="50.6640625" style="2" customWidth="1"/>
    <col min="3" max="9" width="13.6640625" style="2" customWidth="1"/>
    <col min="10" max="11" width="5" style="2" bestFit="1" customWidth="1"/>
    <col min="12" max="12" width="12.88671875" style="2" customWidth="1"/>
    <col min="13" max="36" width="5" style="2" bestFit="1" customWidth="1"/>
    <col min="37" max="16384" width="9.109375" style="2"/>
  </cols>
  <sheetData>
    <row r="1" spans="2:12" ht="10.8" thickBot="1" x14ac:dyDescent="0.25"/>
    <row r="2" spans="2:12" x14ac:dyDescent="0.2">
      <c r="B2" s="15" t="s">
        <v>101</v>
      </c>
      <c r="H2" s="66" t="s">
        <v>102</v>
      </c>
      <c r="I2" s="67" t="s">
        <v>103</v>
      </c>
    </row>
    <row r="3" spans="2:12" ht="51" x14ac:dyDescent="0.2">
      <c r="B3" s="59" t="s">
        <v>40</v>
      </c>
      <c r="C3" s="60" t="s">
        <v>31</v>
      </c>
      <c r="D3" s="60" t="s">
        <v>83</v>
      </c>
      <c r="E3" s="60" t="s">
        <v>36</v>
      </c>
      <c r="F3" s="60" t="s">
        <v>35</v>
      </c>
      <c r="G3" s="61" t="s">
        <v>38</v>
      </c>
      <c r="H3" s="64" t="s">
        <v>16</v>
      </c>
      <c r="I3" s="65" t="s">
        <v>16</v>
      </c>
    </row>
    <row r="4" spans="2:12" x14ac:dyDescent="0.2">
      <c r="B4" s="16" t="s">
        <v>34</v>
      </c>
      <c r="C4" s="17" t="s">
        <v>37</v>
      </c>
      <c r="D4" s="145">
        <f>30-(Parametre!$C$14-Parametre!$C$13+1)</f>
        <v>26</v>
      </c>
      <c r="E4" s="17">
        <v>0</v>
      </c>
      <c r="F4" s="17" t="s">
        <v>37</v>
      </c>
      <c r="G4" s="62" t="s">
        <v>37</v>
      </c>
      <c r="H4" s="208">
        <f>'01 Investičné výdavky'!C6</f>
        <v>0</v>
      </c>
      <c r="I4" s="210">
        <f>H4*Parametre!C113</f>
        <v>0</v>
      </c>
      <c r="L4" s="2" t="s">
        <v>272</v>
      </c>
    </row>
    <row r="5" spans="2:12" x14ac:dyDescent="0.2">
      <c r="B5" s="16" t="s">
        <v>485</v>
      </c>
      <c r="C5" s="18">
        <v>100</v>
      </c>
      <c r="D5" s="145">
        <f>30-(Parametre!$C$14-Parametre!$C$13+1)</f>
        <v>26</v>
      </c>
      <c r="E5" s="17">
        <v>0</v>
      </c>
      <c r="F5" s="18">
        <f>C5+(E5*C5)</f>
        <v>100</v>
      </c>
      <c r="G5" s="63">
        <f>(F5-D5)/C5</f>
        <v>0.74</v>
      </c>
      <c r="H5" s="208">
        <f>'01 Investičné výdavky'!C9</f>
        <v>0</v>
      </c>
      <c r="I5" s="210">
        <f>H5*Parametre!$C$116</f>
        <v>0</v>
      </c>
    </row>
    <row r="6" spans="2:12" x14ac:dyDescent="0.2">
      <c r="B6" s="16" t="s">
        <v>486</v>
      </c>
      <c r="C6" s="18">
        <v>80</v>
      </c>
      <c r="D6" s="145">
        <f>30-(Parametre!$C$14-Parametre!$C$13+1)</f>
        <v>26</v>
      </c>
      <c r="E6" s="17">
        <v>0</v>
      </c>
      <c r="F6" s="18">
        <f t="shared" ref="F6:F20" si="0">C6+(E6*C6)</f>
        <v>80</v>
      </c>
      <c r="G6" s="63">
        <f t="shared" ref="G6:G20" si="1">(F6-D6)/C6</f>
        <v>0.67500000000000004</v>
      </c>
      <c r="H6" s="208">
        <f>'01 Investičné výdavky'!C10</f>
        <v>0</v>
      </c>
      <c r="I6" s="210">
        <f>H6*Parametre!$C$116</f>
        <v>0</v>
      </c>
    </row>
    <row r="7" spans="2:12" x14ac:dyDescent="0.2">
      <c r="B7" s="16" t="s">
        <v>30</v>
      </c>
      <c r="C7" s="18">
        <v>80</v>
      </c>
      <c r="D7" s="145">
        <f>30-(Parametre!$C$14-Parametre!$C$13+1)</f>
        <v>26</v>
      </c>
      <c r="E7" s="17">
        <v>0</v>
      </c>
      <c r="F7" s="18">
        <f t="shared" si="0"/>
        <v>80</v>
      </c>
      <c r="G7" s="63">
        <f t="shared" si="1"/>
        <v>0.67500000000000004</v>
      </c>
      <c r="H7" s="208">
        <f>'01 Investičné výdavky'!C11</f>
        <v>0</v>
      </c>
      <c r="I7" s="210">
        <f>H7*Parametre!$C$116</f>
        <v>0</v>
      </c>
      <c r="L7" s="2" t="s">
        <v>273</v>
      </c>
    </row>
    <row r="8" spans="2:12" x14ac:dyDescent="0.2">
      <c r="B8" s="16" t="s">
        <v>39</v>
      </c>
      <c r="C8" s="18">
        <v>60</v>
      </c>
      <c r="D8" s="145">
        <f>30-(Parametre!$C$14-Parametre!$C$13+1)</f>
        <v>26</v>
      </c>
      <c r="E8" s="17">
        <v>0</v>
      </c>
      <c r="F8" s="18">
        <f t="shared" si="0"/>
        <v>60</v>
      </c>
      <c r="G8" s="63">
        <f t="shared" si="1"/>
        <v>0.56666666666666665</v>
      </c>
      <c r="H8" s="208">
        <f>'01 Investičné výdavky'!C12</f>
        <v>0</v>
      </c>
      <c r="I8" s="210">
        <f>H8*Parametre!$C$116</f>
        <v>0</v>
      </c>
      <c r="L8" s="2" t="s">
        <v>274</v>
      </c>
    </row>
    <row r="9" spans="2:12" x14ac:dyDescent="0.2">
      <c r="B9" s="16" t="s">
        <v>487</v>
      </c>
      <c r="C9" s="18">
        <v>40</v>
      </c>
      <c r="D9" s="145">
        <f>30-(Parametre!$C$14-Parametre!$C$13+1)</f>
        <v>26</v>
      </c>
      <c r="E9" s="17">
        <v>0</v>
      </c>
      <c r="F9" s="18">
        <f t="shared" si="0"/>
        <v>40</v>
      </c>
      <c r="G9" s="63">
        <f t="shared" si="1"/>
        <v>0.35</v>
      </c>
      <c r="H9" s="208">
        <f>'01 Investičné výdavky'!C13</f>
        <v>0</v>
      </c>
      <c r="I9" s="210">
        <f>H9*Parametre!$C$116</f>
        <v>0</v>
      </c>
    </row>
    <row r="10" spans="2:12" x14ac:dyDescent="0.2">
      <c r="B10" s="16" t="s">
        <v>488</v>
      </c>
      <c r="C10" s="18">
        <v>50</v>
      </c>
      <c r="D10" s="145">
        <f>30-(Parametre!$C$14-Parametre!$C$13+1)</f>
        <v>26</v>
      </c>
      <c r="E10" s="17">
        <v>0</v>
      </c>
      <c r="F10" s="18">
        <f t="shared" si="0"/>
        <v>50</v>
      </c>
      <c r="G10" s="63">
        <f t="shared" si="1"/>
        <v>0.48</v>
      </c>
      <c r="H10" s="208">
        <f>'01 Investičné výdavky'!C14</f>
        <v>0</v>
      </c>
      <c r="I10" s="210">
        <f>H10*Parametre!$C$116</f>
        <v>0</v>
      </c>
    </row>
    <row r="11" spans="2:12" x14ac:dyDescent="0.2">
      <c r="B11" s="16" t="s">
        <v>489</v>
      </c>
      <c r="C11" s="18">
        <v>50</v>
      </c>
      <c r="D11" s="145">
        <f>30-(Parametre!$C$14-Parametre!$C$13+1)</f>
        <v>26</v>
      </c>
      <c r="E11" s="17">
        <v>0</v>
      </c>
      <c r="F11" s="18">
        <f t="shared" si="0"/>
        <v>50</v>
      </c>
      <c r="G11" s="63">
        <f t="shared" si="1"/>
        <v>0.48</v>
      </c>
      <c r="H11" s="208">
        <f>'01 Investičné výdavky'!C15</f>
        <v>0</v>
      </c>
      <c r="I11" s="210">
        <f>H11*Parametre!$C$116</f>
        <v>0</v>
      </c>
    </row>
    <row r="12" spans="2:12" x14ac:dyDescent="0.2">
      <c r="B12" s="16" t="s">
        <v>490</v>
      </c>
      <c r="C12" s="18">
        <v>30</v>
      </c>
      <c r="D12" s="145">
        <f>30-(Parametre!$C$14-Parametre!$C$13+1)</f>
        <v>26</v>
      </c>
      <c r="E12" s="17">
        <v>0</v>
      </c>
      <c r="F12" s="18">
        <f t="shared" si="0"/>
        <v>30</v>
      </c>
      <c r="G12" s="63">
        <f t="shared" si="1"/>
        <v>0.13333333333333333</v>
      </c>
      <c r="H12" s="208">
        <f>'01 Investičné výdavky'!C16</f>
        <v>0</v>
      </c>
      <c r="I12" s="210">
        <f>H12*Parametre!$C$116</f>
        <v>0</v>
      </c>
    </row>
    <row r="13" spans="2:12" x14ac:dyDescent="0.2">
      <c r="B13" s="16" t="s">
        <v>491</v>
      </c>
      <c r="C13" s="18">
        <v>50</v>
      </c>
      <c r="D13" s="145">
        <f>30-(Parametre!$C$14-Parametre!$C$13+1)</f>
        <v>26</v>
      </c>
      <c r="E13" s="17">
        <v>0</v>
      </c>
      <c r="F13" s="18">
        <f t="shared" si="0"/>
        <v>50</v>
      </c>
      <c r="G13" s="63">
        <f t="shared" si="1"/>
        <v>0.48</v>
      </c>
      <c r="H13" s="208">
        <f>'01 Investičné výdavky'!C17</f>
        <v>0</v>
      </c>
      <c r="I13" s="210">
        <f>H13*Parametre!$C$116</f>
        <v>0</v>
      </c>
    </row>
    <row r="14" spans="2:12" x14ac:dyDescent="0.2">
      <c r="B14" s="16" t="s">
        <v>492</v>
      </c>
      <c r="C14" s="18">
        <v>30</v>
      </c>
      <c r="D14" s="145">
        <f>30-(Parametre!$C$14-Parametre!$C$13+1)</f>
        <v>26</v>
      </c>
      <c r="E14" s="17">
        <v>0</v>
      </c>
      <c r="F14" s="18">
        <f t="shared" si="0"/>
        <v>30</v>
      </c>
      <c r="G14" s="63">
        <f t="shared" si="1"/>
        <v>0.13333333333333333</v>
      </c>
      <c r="H14" s="208">
        <f>'01 Investičné výdavky'!C18</f>
        <v>0</v>
      </c>
      <c r="I14" s="210">
        <f>H14*Parametre!$C$116</f>
        <v>0</v>
      </c>
    </row>
    <row r="15" spans="2:12" x14ac:dyDescent="0.2">
      <c r="B15" s="16" t="s">
        <v>494</v>
      </c>
      <c r="C15" s="18">
        <v>20</v>
      </c>
      <c r="D15" s="145">
        <f>30-(Parametre!$C$14-Parametre!$C$13+1)</f>
        <v>26</v>
      </c>
      <c r="E15" s="17">
        <v>1</v>
      </c>
      <c r="F15" s="18">
        <f t="shared" si="0"/>
        <v>40</v>
      </c>
      <c r="G15" s="63">
        <f t="shared" si="1"/>
        <v>0.7</v>
      </c>
      <c r="H15" s="208">
        <f>'01 Investičné výdavky'!C19*0.25</f>
        <v>0</v>
      </c>
      <c r="I15" s="210">
        <f>H15*Parametre!$C$116</f>
        <v>0</v>
      </c>
      <c r="K15" s="139" t="s">
        <v>270</v>
      </c>
      <c r="L15" s="14">
        <f>'01 Investičné výdavky'!C19*0.25</f>
        <v>0</v>
      </c>
    </row>
    <row r="16" spans="2:12" x14ac:dyDescent="0.2">
      <c r="B16" s="16" t="s">
        <v>493</v>
      </c>
      <c r="C16" s="18">
        <v>20</v>
      </c>
      <c r="D16" s="145">
        <f>30-(Parametre!$C$14-Parametre!$C$13+1)</f>
        <v>26</v>
      </c>
      <c r="E16" s="17">
        <v>1</v>
      </c>
      <c r="F16" s="18">
        <v>30</v>
      </c>
      <c r="G16" s="63">
        <f t="shared" si="1"/>
        <v>0.2</v>
      </c>
      <c r="H16" s="208">
        <v>0</v>
      </c>
      <c r="I16" s="210">
        <f>H16*Parametre!$C$116</f>
        <v>0</v>
      </c>
      <c r="K16" s="139" t="s">
        <v>270</v>
      </c>
      <c r="L16" s="431">
        <f>'01 Investičné výdavky'!C20*0.25</f>
        <v>1980868.8088282826</v>
      </c>
    </row>
    <row r="17" spans="2:12" x14ac:dyDescent="0.2">
      <c r="B17" s="16" t="s">
        <v>493</v>
      </c>
      <c r="C17" s="18">
        <v>20</v>
      </c>
      <c r="D17" s="145">
        <f>30-(Parametre!$C$14-Parametre!$C$13+2)</f>
        <v>25</v>
      </c>
      <c r="E17" s="17">
        <v>1</v>
      </c>
      <c r="F17" s="18">
        <v>30</v>
      </c>
      <c r="G17" s="63">
        <f t="shared" si="1"/>
        <v>0.25</v>
      </c>
      <c r="H17" s="208">
        <v>0</v>
      </c>
      <c r="I17" s="210">
        <f>H17*Parametre!$C$116</f>
        <v>0</v>
      </c>
      <c r="K17" s="139"/>
      <c r="L17" s="14"/>
    </row>
    <row r="18" spans="2:12" x14ac:dyDescent="0.2">
      <c r="B18" s="16" t="s">
        <v>495</v>
      </c>
      <c r="C18" s="18">
        <v>30</v>
      </c>
      <c r="D18" s="145">
        <f>30-(Parametre!$C$14-Parametre!$C$13+1)</f>
        <v>26</v>
      </c>
      <c r="E18" s="17">
        <v>0</v>
      </c>
      <c r="F18" s="18">
        <f t="shared" si="0"/>
        <v>30</v>
      </c>
      <c r="G18" s="63">
        <f t="shared" si="1"/>
        <v>0.13333333333333333</v>
      </c>
      <c r="H18" s="208">
        <f>'01 Investičné výdavky'!C21</f>
        <v>0</v>
      </c>
      <c r="I18" s="210">
        <f>H18*Parametre!$C$116</f>
        <v>0</v>
      </c>
      <c r="L18" s="426" t="s">
        <v>271</v>
      </c>
    </row>
    <row r="19" spans="2:12" x14ac:dyDescent="0.2">
      <c r="B19" s="16" t="s">
        <v>496</v>
      </c>
      <c r="C19" s="18">
        <v>30</v>
      </c>
      <c r="D19" s="145">
        <f>30-(Parametre!$C$14-Parametre!$C$13+1)</f>
        <v>26</v>
      </c>
      <c r="E19" s="17">
        <v>0</v>
      </c>
      <c r="F19" s="18">
        <f t="shared" si="0"/>
        <v>30</v>
      </c>
      <c r="G19" s="63">
        <f t="shared" si="1"/>
        <v>0.13333333333333333</v>
      </c>
      <c r="H19" s="208">
        <f>'01 Investičné výdavky'!C22</f>
        <v>0</v>
      </c>
      <c r="I19" s="210">
        <f>H19*Parametre!$C$116</f>
        <v>0</v>
      </c>
    </row>
    <row r="20" spans="2:12" ht="10.8" thickBot="1" x14ac:dyDescent="0.25">
      <c r="B20" s="16" t="s">
        <v>497</v>
      </c>
      <c r="C20" s="18">
        <v>30</v>
      </c>
      <c r="D20" s="145">
        <f>30-(Parametre!$C$14-Parametre!$C$13+1)</f>
        <v>26</v>
      </c>
      <c r="E20" s="17">
        <v>0</v>
      </c>
      <c r="F20" s="18">
        <f t="shared" si="0"/>
        <v>30</v>
      </c>
      <c r="G20" s="63">
        <f t="shared" si="1"/>
        <v>0.13333333333333333</v>
      </c>
      <c r="H20" s="208">
        <f>'01 Investičné výdavky'!C23</f>
        <v>0</v>
      </c>
      <c r="I20" s="210">
        <f>H20*Parametre!$C$116</f>
        <v>0</v>
      </c>
    </row>
    <row r="21" spans="2:12" ht="10.8" thickBot="1" x14ac:dyDescent="0.25">
      <c r="B21" s="4" t="s">
        <v>16</v>
      </c>
      <c r="C21" s="3"/>
      <c r="D21" s="3"/>
      <c r="E21" s="3"/>
      <c r="F21" s="3"/>
      <c r="G21" s="27"/>
      <c r="H21" s="209">
        <f>SUM(H4:H20)</f>
        <v>0</v>
      </c>
      <c r="I21" s="207">
        <f>SUM(I4:I20)</f>
        <v>0</v>
      </c>
    </row>
    <row r="22" spans="2:12" x14ac:dyDescent="0.2">
      <c r="B22" s="19" t="s">
        <v>100</v>
      </c>
    </row>
    <row r="25" spans="2:12" x14ac:dyDescent="0.2">
      <c r="B25" s="15" t="s">
        <v>104</v>
      </c>
    </row>
    <row r="26" spans="2:12" x14ac:dyDescent="0.2">
      <c r="B26" s="27" t="s">
        <v>41</v>
      </c>
      <c r="C26" s="211"/>
      <c r="D26" s="45"/>
    </row>
    <row r="27" spans="2:12" x14ac:dyDescent="0.2">
      <c r="B27" s="27" t="s">
        <v>57</v>
      </c>
      <c r="C27" s="211"/>
      <c r="D27" s="14"/>
    </row>
    <row r="28" spans="2:12" x14ac:dyDescent="0.2">
      <c r="B28" s="1" t="s">
        <v>105</v>
      </c>
    </row>
  </sheetData>
  <sheetProtection algorithmName="SHA-512" hashValue="TvENUB22qjddV8uuVWdtXBf6yKKSmt2M2D7q8QLR/jLb5sH2Iyz/P9FjwewI/gHyh+AAFC1TP2CYjBTglw94WQ==" saltValue="lvxeAdFtipz9RQZqo/Fd8Q==" spinCount="100000" sheet="1" objects="1" scenarios="1"/>
  <phoneticPr fontId="3" type="noConversion"/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2:AG46"/>
  <sheetViews>
    <sheetView topLeftCell="D1" zoomScaleNormal="100" workbookViewId="0">
      <selection activeCell="AH11" sqref="AH11"/>
    </sheetView>
  </sheetViews>
  <sheetFormatPr defaultColWidth="9.109375" defaultRowHeight="10.199999999999999" x14ac:dyDescent="0.2"/>
  <cols>
    <col min="1" max="1" width="2" style="2" customWidth="1"/>
    <col min="2" max="2" width="37.6640625" style="2" customWidth="1"/>
    <col min="3" max="3" width="10.6640625" style="2" customWidth="1"/>
    <col min="4" max="25" width="6.6640625" style="2" customWidth="1"/>
    <col min="26" max="26" width="6.21875" style="2" customWidth="1"/>
    <col min="27" max="27" width="7.109375" style="2" customWidth="1"/>
    <col min="28" max="28" width="8.6640625" style="2" customWidth="1"/>
    <col min="29" max="33" width="6.6640625" style="2" customWidth="1"/>
    <col min="34" max="16384" width="9.109375" style="2"/>
  </cols>
  <sheetData>
    <row r="2" spans="2:33" x14ac:dyDescent="0.2"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 t="s">
        <v>70</v>
      </c>
      <c r="C3" s="4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</row>
    <row r="4" spans="2:33" x14ac:dyDescent="0.2">
      <c r="B4" s="6" t="s">
        <v>42</v>
      </c>
      <c r="C4" s="6" t="s">
        <v>9</v>
      </c>
      <c r="D4" s="20">
        <f>Parametre!C13</f>
        <v>2024</v>
      </c>
      <c r="E4" s="20">
        <f>$D$4+D3</f>
        <v>2025</v>
      </c>
      <c r="F4" s="20">
        <f>$D$4+E3</f>
        <v>2026</v>
      </c>
      <c r="G4" s="20">
        <f>$D$4+F3</f>
        <v>2027</v>
      </c>
      <c r="H4" s="20">
        <f t="shared" ref="H4:AG4" si="0">$D$4+G3</f>
        <v>2028</v>
      </c>
      <c r="I4" s="20">
        <f t="shared" si="0"/>
        <v>2029</v>
      </c>
      <c r="J4" s="20">
        <f t="shared" si="0"/>
        <v>2030</v>
      </c>
      <c r="K4" s="20">
        <f t="shared" si="0"/>
        <v>2031</v>
      </c>
      <c r="L4" s="20">
        <f t="shared" si="0"/>
        <v>2032</v>
      </c>
      <c r="M4" s="20">
        <f t="shared" si="0"/>
        <v>2033</v>
      </c>
      <c r="N4" s="20">
        <f t="shared" si="0"/>
        <v>2034</v>
      </c>
      <c r="O4" s="20">
        <f t="shared" si="0"/>
        <v>2035</v>
      </c>
      <c r="P4" s="20">
        <f t="shared" si="0"/>
        <v>2036</v>
      </c>
      <c r="Q4" s="20">
        <f t="shared" si="0"/>
        <v>2037</v>
      </c>
      <c r="R4" s="20">
        <f t="shared" si="0"/>
        <v>2038</v>
      </c>
      <c r="S4" s="20">
        <f t="shared" si="0"/>
        <v>2039</v>
      </c>
      <c r="T4" s="20">
        <f t="shared" si="0"/>
        <v>2040</v>
      </c>
      <c r="U4" s="20">
        <f t="shared" si="0"/>
        <v>2041</v>
      </c>
      <c r="V4" s="20">
        <f t="shared" si="0"/>
        <v>2042</v>
      </c>
      <c r="W4" s="20">
        <f t="shared" si="0"/>
        <v>2043</v>
      </c>
      <c r="X4" s="20">
        <f t="shared" si="0"/>
        <v>2044</v>
      </c>
      <c r="Y4" s="20">
        <f t="shared" si="0"/>
        <v>2045</v>
      </c>
      <c r="Z4" s="20">
        <f t="shared" si="0"/>
        <v>2046</v>
      </c>
      <c r="AA4" s="20">
        <f t="shared" si="0"/>
        <v>2047</v>
      </c>
      <c r="AB4" s="20">
        <f t="shared" si="0"/>
        <v>2048</v>
      </c>
      <c r="AC4" s="20">
        <f t="shared" si="0"/>
        <v>2049</v>
      </c>
      <c r="AD4" s="20">
        <f t="shared" si="0"/>
        <v>2050</v>
      </c>
      <c r="AE4" s="20">
        <f t="shared" si="0"/>
        <v>2051</v>
      </c>
      <c r="AF4" s="20">
        <f t="shared" si="0"/>
        <v>2052</v>
      </c>
      <c r="AG4" s="20">
        <f t="shared" si="0"/>
        <v>2053</v>
      </c>
    </row>
    <row r="5" spans="2:33" x14ac:dyDescent="0.2">
      <c r="B5" s="3" t="s">
        <v>76</v>
      </c>
      <c r="C5" s="8">
        <f t="shared" ref="C5:C10" si="1">SUM(D5:AG5)</f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</row>
    <row r="6" spans="2:33" x14ac:dyDescent="0.2">
      <c r="B6" s="3" t="s">
        <v>43</v>
      </c>
      <c r="C6" s="8">
        <f t="shared" si="1"/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</row>
    <row r="7" spans="2:33" x14ac:dyDescent="0.2">
      <c r="B7" s="4" t="s">
        <v>592</v>
      </c>
      <c r="C7" s="13">
        <f t="shared" si="1"/>
        <v>0</v>
      </c>
      <c r="D7" s="13">
        <f t="shared" ref="D7:AG7" si="2">SUM(D5:D6)</f>
        <v>0</v>
      </c>
      <c r="E7" s="13">
        <f t="shared" si="2"/>
        <v>0</v>
      </c>
      <c r="F7" s="13">
        <f t="shared" si="2"/>
        <v>0</v>
      </c>
      <c r="G7" s="13">
        <f t="shared" si="2"/>
        <v>0</v>
      </c>
      <c r="H7" s="13">
        <f t="shared" si="2"/>
        <v>0</v>
      </c>
      <c r="I7" s="13">
        <f t="shared" si="2"/>
        <v>0</v>
      </c>
      <c r="J7" s="13">
        <f t="shared" si="2"/>
        <v>0</v>
      </c>
      <c r="K7" s="13">
        <f t="shared" si="2"/>
        <v>0</v>
      </c>
      <c r="L7" s="13">
        <f t="shared" si="2"/>
        <v>0</v>
      </c>
      <c r="M7" s="13">
        <f t="shared" si="2"/>
        <v>0</v>
      </c>
      <c r="N7" s="13">
        <f t="shared" si="2"/>
        <v>0</v>
      </c>
      <c r="O7" s="13">
        <f t="shared" si="2"/>
        <v>0</v>
      </c>
      <c r="P7" s="13">
        <f t="shared" si="2"/>
        <v>0</v>
      </c>
      <c r="Q7" s="13">
        <f t="shared" si="2"/>
        <v>0</v>
      </c>
      <c r="R7" s="13">
        <f t="shared" si="2"/>
        <v>0</v>
      </c>
      <c r="S7" s="13">
        <f t="shared" si="2"/>
        <v>0</v>
      </c>
      <c r="T7" s="13">
        <f t="shared" si="2"/>
        <v>0</v>
      </c>
      <c r="U7" s="13">
        <f t="shared" si="2"/>
        <v>0</v>
      </c>
      <c r="V7" s="13">
        <f t="shared" si="2"/>
        <v>0</v>
      </c>
      <c r="W7" s="13">
        <f t="shared" si="2"/>
        <v>0</v>
      </c>
      <c r="X7" s="13">
        <f t="shared" si="2"/>
        <v>0</v>
      </c>
      <c r="Y7" s="13">
        <f t="shared" si="2"/>
        <v>0</v>
      </c>
      <c r="Z7" s="13">
        <f t="shared" si="2"/>
        <v>0</v>
      </c>
      <c r="AA7" s="13">
        <f t="shared" si="2"/>
        <v>0</v>
      </c>
      <c r="AB7" s="13">
        <f t="shared" si="2"/>
        <v>0</v>
      </c>
      <c r="AC7" s="13">
        <f t="shared" si="2"/>
        <v>0</v>
      </c>
      <c r="AD7" s="13">
        <f t="shared" si="2"/>
        <v>0</v>
      </c>
      <c r="AE7" s="13">
        <f t="shared" si="2"/>
        <v>0</v>
      </c>
      <c r="AF7" s="13">
        <f t="shared" si="2"/>
        <v>0</v>
      </c>
      <c r="AG7" s="13">
        <f t="shared" si="2"/>
        <v>0</v>
      </c>
    </row>
    <row r="8" spans="2:33" x14ac:dyDescent="0.2">
      <c r="B8" s="3" t="s">
        <v>657</v>
      </c>
      <c r="C8" s="8">
        <f t="shared" si="1"/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</row>
    <row r="9" spans="2:33" ht="10.8" thickBot="1" x14ac:dyDescent="0.25">
      <c r="B9" s="21" t="s">
        <v>72</v>
      </c>
      <c r="C9" s="22">
        <f t="shared" si="1"/>
        <v>0</v>
      </c>
      <c r="D9" s="22">
        <f t="shared" ref="D9:AG9" si="3">SUM(D8:D8)</f>
        <v>0</v>
      </c>
      <c r="E9" s="22">
        <f t="shared" si="3"/>
        <v>0</v>
      </c>
      <c r="F9" s="22">
        <f t="shared" si="3"/>
        <v>0</v>
      </c>
      <c r="G9" s="22">
        <f t="shared" si="3"/>
        <v>0</v>
      </c>
      <c r="H9" s="22">
        <f t="shared" si="3"/>
        <v>0</v>
      </c>
      <c r="I9" s="22">
        <f t="shared" si="3"/>
        <v>0</v>
      </c>
      <c r="J9" s="22">
        <f t="shared" si="3"/>
        <v>0</v>
      </c>
      <c r="K9" s="22">
        <f t="shared" si="3"/>
        <v>0</v>
      </c>
      <c r="L9" s="22">
        <f t="shared" si="3"/>
        <v>0</v>
      </c>
      <c r="M9" s="22">
        <f t="shared" si="3"/>
        <v>0</v>
      </c>
      <c r="N9" s="22">
        <f t="shared" si="3"/>
        <v>0</v>
      </c>
      <c r="O9" s="22">
        <f t="shared" si="3"/>
        <v>0</v>
      </c>
      <c r="P9" s="22">
        <f t="shared" si="3"/>
        <v>0</v>
      </c>
      <c r="Q9" s="22">
        <f t="shared" si="3"/>
        <v>0</v>
      </c>
      <c r="R9" s="22">
        <f t="shared" si="3"/>
        <v>0</v>
      </c>
      <c r="S9" s="22">
        <f t="shared" si="3"/>
        <v>0</v>
      </c>
      <c r="T9" s="22">
        <f t="shared" si="3"/>
        <v>0</v>
      </c>
      <c r="U9" s="22">
        <f t="shared" si="3"/>
        <v>0</v>
      </c>
      <c r="V9" s="22">
        <f t="shared" si="3"/>
        <v>0</v>
      </c>
      <c r="W9" s="22">
        <f t="shared" si="3"/>
        <v>0</v>
      </c>
      <c r="X9" s="22">
        <f t="shared" si="3"/>
        <v>0</v>
      </c>
      <c r="Y9" s="22">
        <f t="shared" si="3"/>
        <v>0</v>
      </c>
      <c r="Z9" s="22">
        <f t="shared" si="3"/>
        <v>0</v>
      </c>
      <c r="AA9" s="22">
        <f t="shared" si="3"/>
        <v>0</v>
      </c>
      <c r="AB9" s="22">
        <f t="shared" si="3"/>
        <v>0</v>
      </c>
      <c r="AC9" s="22">
        <f t="shared" si="3"/>
        <v>0</v>
      </c>
      <c r="AD9" s="22">
        <f t="shared" si="3"/>
        <v>0</v>
      </c>
      <c r="AE9" s="22">
        <f t="shared" si="3"/>
        <v>0</v>
      </c>
      <c r="AF9" s="22">
        <f t="shared" si="3"/>
        <v>0</v>
      </c>
      <c r="AG9" s="22">
        <f t="shared" si="3"/>
        <v>0</v>
      </c>
    </row>
    <row r="10" spans="2:33" ht="10.8" thickTop="1" x14ac:dyDescent="0.2">
      <c r="B10" s="23" t="s">
        <v>71</v>
      </c>
      <c r="C10" s="24">
        <f t="shared" si="1"/>
        <v>0</v>
      </c>
      <c r="D10" s="24">
        <f t="shared" ref="D10:AG10" si="4">SUM(D7,D9)</f>
        <v>0</v>
      </c>
      <c r="E10" s="24">
        <f t="shared" si="4"/>
        <v>0</v>
      </c>
      <c r="F10" s="24">
        <f t="shared" si="4"/>
        <v>0</v>
      </c>
      <c r="G10" s="24">
        <f t="shared" si="4"/>
        <v>0</v>
      </c>
      <c r="H10" s="24">
        <f t="shared" si="4"/>
        <v>0</v>
      </c>
      <c r="I10" s="24">
        <f t="shared" si="4"/>
        <v>0</v>
      </c>
      <c r="J10" s="24">
        <f t="shared" si="4"/>
        <v>0</v>
      </c>
      <c r="K10" s="24">
        <f t="shared" si="4"/>
        <v>0</v>
      </c>
      <c r="L10" s="24">
        <f t="shared" si="4"/>
        <v>0</v>
      </c>
      <c r="M10" s="24">
        <f t="shared" si="4"/>
        <v>0</v>
      </c>
      <c r="N10" s="24">
        <f t="shared" si="4"/>
        <v>0</v>
      </c>
      <c r="O10" s="24">
        <f t="shared" si="4"/>
        <v>0</v>
      </c>
      <c r="P10" s="24">
        <f t="shared" si="4"/>
        <v>0</v>
      </c>
      <c r="Q10" s="24">
        <f t="shared" si="4"/>
        <v>0</v>
      </c>
      <c r="R10" s="24">
        <f t="shared" si="4"/>
        <v>0</v>
      </c>
      <c r="S10" s="24">
        <f t="shared" si="4"/>
        <v>0</v>
      </c>
      <c r="T10" s="24">
        <f t="shared" si="4"/>
        <v>0</v>
      </c>
      <c r="U10" s="24">
        <f t="shared" si="4"/>
        <v>0</v>
      </c>
      <c r="V10" s="24">
        <f t="shared" si="4"/>
        <v>0</v>
      </c>
      <c r="W10" s="24">
        <f t="shared" si="4"/>
        <v>0</v>
      </c>
      <c r="X10" s="24">
        <f t="shared" si="4"/>
        <v>0</v>
      </c>
      <c r="Y10" s="24">
        <f t="shared" si="4"/>
        <v>0</v>
      </c>
      <c r="Z10" s="24">
        <f t="shared" si="4"/>
        <v>0</v>
      </c>
      <c r="AA10" s="24">
        <f t="shared" si="4"/>
        <v>0</v>
      </c>
      <c r="AB10" s="24">
        <f t="shared" si="4"/>
        <v>0</v>
      </c>
      <c r="AC10" s="24">
        <f t="shared" si="4"/>
        <v>0</v>
      </c>
      <c r="AD10" s="24">
        <f t="shared" si="4"/>
        <v>0</v>
      </c>
      <c r="AE10" s="24">
        <f t="shared" si="4"/>
        <v>0</v>
      </c>
      <c r="AF10" s="24">
        <f t="shared" si="4"/>
        <v>0</v>
      </c>
      <c r="AG10" s="24">
        <f t="shared" si="4"/>
        <v>0</v>
      </c>
    </row>
    <row r="13" spans="2:33" x14ac:dyDescent="0.2">
      <c r="C13" s="3"/>
      <c r="D13" s="3" t="s">
        <v>10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2:33" x14ac:dyDescent="0.2">
      <c r="B14" s="4" t="s">
        <v>74</v>
      </c>
      <c r="C14" s="4"/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  <c r="X14" s="5">
        <v>21</v>
      </c>
      <c r="Y14" s="5">
        <v>22</v>
      </c>
      <c r="Z14" s="5">
        <v>23</v>
      </c>
      <c r="AA14" s="5">
        <v>24</v>
      </c>
      <c r="AB14" s="5">
        <v>25</v>
      </c>
      <c r="AC14" s="5">
        <v>26</v>
      </c>
      <c r="AD14" s="5">
        <v>27</v>
      </c>
      <c r="AE14" s="5">
        <v>28</v>
      </c>
      <c r="AF14" s="5">
        <v>29</v>
      </c>
      <c r="AG14" s="5">
        <v>30</v>
      </c>
    </row>
    <row r="15" spans="2:33" x14ac:dyDescent="0.2">
      <c r="B15" s="4" t="s">
        <v>44</v>
      </c>
      <c r="C15" s="6" t="s">
        <v>9</v>
      </c>
      <c r="D15" s="7">
        <f>D4</f>
        <v>2024</v>
      </c>
      <c r="E15" s="7">
        <f>$D$4+D14</f>
        <v>2025</v>
      </c>
      <c r="F15" s="7">
        <f>$D$4+E14</f>
        <v>2026</v>
      </c>
      <c r="G15" s="7">
        <f>$D$4+F14</f>
        <v>2027</v>
      </c>
      <c r="H15" s="7">
        <f t="shared" ref="H15:AG15" si="5">$D$4+G14</f>
        <v>2028</v>
      </c>
      <c r="I15" s="7">
        <f t="shared" si="5"/>
        <v>2029</v>
      </c>
      <c r="J15" s="7">
        <f t="shared" si="5"/>
        <v>2030</v>
      </c>
      <c r="K15" s="7">
        <f t="shared" si="5"/>
        <v>2031</v>
      </c>
      <c r="L15" s="7">
        <f t="shared" si="5"/>
        <v>2032</v>
      </c>
      <c r="M15" s="7">
        <f t="shared" si="5"/>
        <v>2033</v>
      </c>
      <c r="N15" s="7">
        <f t="shared" si="5"/>
        <v>2034</v>
      </c>
      <c r="O15" s="7">
        <f t="shared" si="5"/>
        <v>2035</v>
      </c>
      <c r="P15" s="7">
        <f t="shared" si="5"/>
        <v>2036</v>
      </c>
      <c r="Q15" s="7">
        <f t="shared" si="5"/>
        <v>2037</v>
      </c>
      <c r="R15" s="7">
        <f t="shared" si="5"/>
        <v>2038</v>
      </c>
      <c r="S15" s="7">
        <f t="shared" si="5"/>
        <v>2039</v>
      </c>
      <c r="T15" s="7">
        <f t="shared" si="5"/>
        <v>2040</v>
      </c>
      <c r="U15" s="7">
        <f t="shared" si="5"/>
        <v>2041</v>
      </c>
      <c r="V15" s="7">
        <f t="shared" si="5"/>
        <v>2042</v>
      </c>
      <c r="W15" s="7">
        <f t="shared" si="5"/>
        <v>2043</v>
      </c>
      <c r="X15" s="7">
        <f t="shared" si="5"/>
        <v>2044</v>
      </c>
      <c r="Y15" s="7">
        <f t="shared" si="5"/>
        <v>2045</v>
      </c>
      <c r="Z15" s="7">
        <f t="shared" si="5"/>
        <v>2046</v>
      </c>
      <c r="AA15" s="7">
        <f t="shared" si="5"/>
        <v>2047</v>
      </c>
      <c r="AB15" s="7">
        <f t="shared" si="5"/>
        <v>2048</v>
      </c>
      <c r="AC15" s="7">
        <f t="shared" si="5"/>
        <v>2049</v>
      </c>
      <c r="AD15" s="7">
        <f t="shared" si="5"/>
        <v>2050</v>
      </c>
      <c r="AE15" s="7">
        <f t="shared" si="5"/>
        <v>2051</v>
      </c>
      <c r="AF15" s="7">
        <f t="shared" si="5"/>
        <v>2052</v>
      </c>
      <c r="AG15" s="7">
        <f t="shared" si="5"/>
        <v>2053</v>
      </c>
    </row>
    <row r="16" spans="2:33" x14ac:dyDescent="0.2">
      <c r="B16" s="3" t="s">
        <v>76</v>
      </c>
      <c r="C16" s="8">
        <f t="shared" ref="C16:C21" si="6">SUM(D16:AG16)</f>
        <v>1991450</v>
      </c>
      <c r="D16" s="9">
        <v>0</v>
      </c>
      <c r="E16" s="9">
        <v>0</v>
      </c>
      <c r="F16" s="9">
        <v>18050</v>
      </c>
      <c r="G16" s="9">
        <v>69200</v>
      </c>
      <c r="H16" s="9">
        <v>69200</v>
      </c>
      <c r="I16" s="9">
        <v>71700</v>
      </c>
      <c r="J16" s="9">
        <v>74200</v>
      </c>
      <c r="K16" s="9">
        <v>74200</v>
      </c>
      <c r="L16" s="9">
        <v>74200</v>
      </c>
      <c r="M16" s="9">
        <v>74200</v>
      </c>
      <c r="N16" s="9">
        <v>74200</v>
      </c>
      <c r="O16" s="9">
        <v>74200</v>
      </c>
      <c r="P16" s="9">
        <v>74200</v>
      </c>
      <c r="Q16" s="9">
        <v>74200</v>
      </c>
      <c r="R16" s="9">
        <v>74200</v>
      </c>
      <c r="S16" s="9">
        <v>74200</v>
      </c>
      <c r="T16" s="9">
        <v>74200</v>
      </c>
      <c r="U16" s="9">
        <v>74200</v>
      </c>
      <c r="V16" s="9">
        <v>74200</v>
      </c>
      <c r="W16" s="9">
        <v>74200</v>
      </c>
      <c r="X16" s="9">
        <v>74200</v>
      </c>
      <c r="Y16" s="9">
        <v>74200</v>
      </c>
      <c r="Z16" s="9">
        <v>74200</v>
      </c>
      <c r="AA16" s="9">
        <v>69200</v>
      </c>
      <c r="AB16" s="9">
        <v>69200</v>
      </c>
      <c r="AC16" s="9">
        <v>69200</v>
      </c>
      <c r="AD16" s="9">
        <v>71700</v>
      </c>
      <c r="AE16" s="9">
        <v>74200</v>
      </c>
      <c r="AF16" s="9">
        <v>74200</v>
      </c>
      <c r="AG16" s="9">
        <v>74200</v>
      </c>
    </row>
    <row r="17" spans="2:33" x14ac:dyDescent="0.2">
      <c r="B17" s="3" t="s">
        <v>43</v>
      </c>
      <c r="C17" s="8">
        <f t="shared" si="6"/>
        <v>1980868.8088282826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f>'01 Investičné výdavky'!F20*0.25</f>
        <v>626534.20031010103</v>
      </c>
      <c r="AB17" s="9">
        <f>'01 Investičné výdavky'!G20*0.25</f>
        <v>1354334.6085181816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</row>
    <row r="18" spans="2:33" x14ac:dyDescent="0.2">
      <c r="B18" s="4" t="s">
        <v>592</v>
      </c>
      <c r="C18" s="13">
        <f t="shared" si="6"/>
        <v>3972318.8088282822</v>
      </c>
      <c r="D18" s="13">
        <f t="shared" ref="D18:AG18" si="7">SUM(D16:D17)</f>
        <v>0</v>
      </c>
      <c r="E18" s="13">
        <f t="shared" si="7"/>
        <v>0</v>
      </c>
      <c r="F18" s="13">
        <f t="shared" si="7"/>
        <v>18050</v>
      </c>
      <c r="G18" s="13">
        <f t="shared" si="7"/>
        <v>69200</v>
      </c>
      <c r="H18" s="13">
        <f t="shared" si="7"/>
        <v>69200</v>
      </c>
      <c r="I18" s="13">
        <f t="shared" si="7"/>
        <v>71700</v>
      </c>
      <c r="J18" s="13">
        <f>SUM(J16:J17)</f>
        <v>74200</v>
      </c>
      <c r="K18" s="13">
        <f t="shared" si="7"/>
        <v>74200</v>
      </c>
      <c r="L18" s="13">
        <f t="shared" si="7"/>
        <v>74200</v>
      </c>
      <c r="M18" s="13">
        <f t="shared" si="7"/>
        <v>74200</v>
      </c>
      <c r="N18" s="13">
        <f t="shared" si="7"/>
        <v>74200</v>
      </c>
      <c r="O18" s="13">
        <f t="shared" si="7"/>
        <v>74200</v>
      </c>
      <c r="P18" s="13">
        <f t="shared" si="7"/>
        <v>74200</v>
      </c>
      <c r="Q18" s="13">
        <f t="shared" si="7"/>
        <v>74200</v>
      </c>
      <c r="R18" s="13">
        <f t="shared" si="7"/>
        <v>74200</v>
      </c>
      <c r="S18" s="13">
        <f t="shared" si="7"/>
        <v>74200</v>
      </c>
      <c r="T18" s="13">
        <f t="shared" si="7"/>
        <v>74200</v>
      </c>
      <c r="U18" s="13">
        <f t="shared" si="7"/>
        <v>74200</v>
      </c>
      <c r="V18" s="13">
        <f t="shared" si="7"/>
        <v>74200</v>
      </c>
      <c r="W18" s="13">
        <f t="shared" si="7"/>
        <v>74200</v>
      </c>
      <c r="X18" s="13">
        <f t="shared" si="7"/>
        <v>74200</v>
      </c>
      <c r="Y18" s="13">
        <f t="shared" si="7"/>
        <v>74200</v>
      </c>
      <c r="Z18" s="13">
        <f t="shared" si="7"/>
        <v>74200</v>
      </c>
      <c r="AA18" s="13">
        <f t="shared" si="7"/>
        <v>695734.20031010103</v>
      </c>
      <c r="AB18" s="13">
        <f t="shared" si="7"/>
        <v>1423534.6085181816</v>
      </c>
      <c r="AC18" s="13">
        <f t="shared" si="7"/>
        <v>69200</v>
      </c>
      <c r="AD18" s="13">
        <f t="shared" si="7"/>
        <v>71700</v>
      </c>
      <c r="AE18" s="13">
        <f t="shared" si="7"/>
        <v>74200</v>
      </c>
      <c r="AF18" s="13">
        <f t="shared" si="7"/>
        <v>74200</v>
      </c>
      <c r="AG18" s="13">
        <f t="shared" si="7"/>
        <v>74200</v>
      </c>
    </row>
    <row r="19" spans="2:33" x14ac:dyDescent="0.2">
      <c r="B19" s="3" t="s">
        <v>657</v>
      </c>
      <c r="C19" s="8">
        <f>SUM(D19:AG19)</f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</row>
    <row r="20" spans="2:33" ht="10.8" thickBot="1" x14ac:dyDescent="0.25">
      <c r="B20" s="21" t="s">
        <v>72</v>
      </c>
      <c r="C20" s="22">
        <f t="shared" si="6"/>
        <v>0</v>
      </c>
      <c r="D20" s="22">
        <f>SUM(D19:D19)</f>
        <v>0</v>
      </c>
      <c r="E20" s="22">
        <f>SUM(E19:E19)</f>
        <v>0</v>
      </c>
      <c r="F20" s="22">
        <f t="shared" ref="F20:AG20" si="8">SUM(F19:F19)</f>
        <v>0</v>
      </c>
      <c r="G20" s="22">
        <f t="shared" si="8"/>
        <v>0</v>
      </c>
      <c r="H20" s="22">
        <f t="shared" si="8"/>
        <v>0</v>
      </c>
      <c r="I20" s="22">
        <f t="shared" si="8"/>
        <v>0</v>
      </c>
      <c r="J20" s="22">
        <f t="shared" si="8"/>
        <v>0</v>
      </c>
      <c r="K20" s="22">
        <f t="shared" si="8"/>
        <v>0</v>
      </c>
      <c r="L20" s="22">
        <f t="shared" si="8"/>
        <v>0</v>
      </c>
      <c r="M20" s="22">
        <f t="shared" si="8"/>
        <v>0</v>
      </c>
      <c r="N20" s="22">
        <f t="shared" si="8"/>
        <v>0</v>
      </c>
      <c r="O20" s="22">
        <f t="shared" si="8"/>
        <v>0</v>
      </c>
      <c r="P20" s="22">
        <f t="shared" si="8"/>
        <v>0</v>
      </c>
      <c r="Q20" s="22">
        <f t="shared" si="8"/>
        <v>0</v>
      </c>
      <c r="R20" s="22">
        <f t="shared" si="8"/>
        <v>0</v>
      </c>
      <c r="S20" s="22">
        <f t="shared" si="8"/>
        <v>0</v>
      </c>
      <c r="T20" s="22">
        <f t="shared" si="8"/>
        <v>0</v>
      </c>
      <c r="U20" s="22">
        <f t="shared" si="8"/>
        <v>0</v>
      </c>
      <c r="V20" s="22">
        <f t="shared" si="8"/>
        <v>0</v>
      </c>
      <c r="W20" s="22">
        <f t="shared" si="8"/>
        <v>0</v>
      </c>
      <c r="X20" s="22">
        <f t="shared" si="8"/>
        <v>0</v>
      </c>
      <c r="Y20" s="22">
        <f t="shared" si="8"/>
        <v>0</v>
      </c>
      <c r="Z20" s="22">
        <f t="shared" si="8"/>
        <v>0</v>
      </c>
      <c r="AA20" s="22">
        <f t="shared" si="8"/>
        <v>0</v>
      </c>
      <c r="AB20" s="22">
        <f t="shared" si="8"/>
        <v>0</v>
      </c>
      <c r="AC20" s="22">
        <f t="shared" si="8"/>
        <v>0</v>
      </c>
      <c r="AD20" s="22">
        <f t="shared" si="8"/>
        <v>0</v>
      </c>
      <c r="AE20" s="22">
        <f t="shared" si="8"/>
        <v>0</v>
      </c>
      <c r="AF20" s="22">
        <f t="shared" si="8"/>
        <v>0</v>
      </c>
      <c r="AG20" s="22">
        <f t="shared" si="8"/>
        <v>0</v>
      </c>
    </row>
    <row r="21" spans="2:33" ht="10.8" thickTop="1" x14ac:dyDescent="0.2">
      <c r="B21" s="23" t="s">
        <v>71</v>
      </c>
      <c r="C21" s="24">
        <f t="shared" si="6"/>
        <v>3972318.8088282822</v>
      </c>
      <c r="D21" s="24">
        <f t="shared" ref="D21:AG21" si="9">SUM(D18,D20)</f>
        <v>0</v>
      </c>
      <c r="E21" s="24">
        <f t="shared" si="9"/>
        <v>0</v>
      </c>
      <c r="F21" s="24">
        <f t="shared" si="9"/>
        <v>18050</v>
      </c>
      <c r="G21" s="24">
        <f t="shared" si="9"/>
        <v>69200</v>
      </c>
      <c r="H21" s="24">
        <f t="shared" si="9"/>
        <v>69200</v>
      </c>
      <c r="I21" s="24">
        <f t="shared" si="9"/>
        <v>71700</v>
      </c>
      <c r="J21" s="24">
        <f t="shared" si="9"/>
        <v>74200</v>
      </c>
      <c r="K21" s="24">
        <f t="shared" si="9"/>
        <v>74200</v>
      </c>
      <c r="L21" s="24">
        <f t="shared" si="9"/>
        <v>74200</v>
      </c>
      <c r="M21" s="24">
        <f t="shared" si="9"/>
        <v>74200</v>
      </c>
      <c r="N21" s="24">
        <f t="shared" si="9"/>
        <v>74200</v>
      </c>
      <c r="O21" s="24">
        <f t="shared" si="9"/>
        <v>74200</v>
      </c>
      <c r="P21" s="24">
        <f t="shared" si="9"/>
        <v>74200</v>
      </c>
      <c r="Q21" s="24">
        <f t="shared" si="9"/>
        <v>74200</v>
      </c>
      <c r="R21" s="24">
        <f t="shared" si="9"/>
        <v>74200</v>
      </c>
      <c r="S21" s="24">
        <f t="shared" si="9"/>
        <v>74200</v>
      </c>
      <c r="T21" s="24">
        <f t="shared" si="9"/>
        <v>74200</v>
      </c>
      <c r="U21" s="24">
        <f t="shared" si="9"/>
        <v>74200</v>
      </c>
      <c r="V21" s="24">
        <f t="shared" si="9"/>
        <v>74200</v>
      </c>
      <c r="W21" s="24">
        <f t="shared" si="9"/>
        <v>74200</v>
      </c>
      <c r="X21" s="24">
        <f t="shared" si="9"/>
        <v>74200</v>
      </c>
      <c r="Y21" s="24">
        <f t="shared" si="9"/>
        <v>74200</v>
      </c>
      <c r="Z21" s="24">
        <f t="shared" si="9"/>
        <v>74200</v>
      </c>
      <c r="AA21" s="24">
        <f t="shared" si="9"/>
        <v>695734.20031010103</v>
      </c>
      <c r="AB21" s="24">
        <f t="shared" si="9"/>
        <v>1423534.6085181816</v>
      </c>
      <c r="AC21" s="24">
        <f t="shared" si="9"/>
        <v>69200</v>
      </c>
      <c r="AD21" s="24">
        <f t="shared" si="9"/>
        <v>71700</v>
      </c>
      <c r="AE21" s="24">
        <f t="shared" si="9"/>
        <v>74200</v>
      </c>
      <c r="AF21" s="24">
        <f t="shared" si="9"/>
        <v>74200</v>
      </c>
      <c r="AG21" s="24">
        <f t="shared" si="9"/>
        <v>74200</v>
      </c>
    </row>
    <row r="24" spans="2:33" x14ac:dyDescent="0.2">
      <c r="C24" s="3"/>
      <c r="D24" s="3" t="s">
        <v>10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2:33" x14ac:dyDescent="0.2">
      <c r="B25" s="4" t="s">
        <v>75</v>
      </c>
      <c r="C25" s="4"/>
      <c r="D25" s="3">
        <v>1</v>
      </c>
      <c r="E25" s="3">
        <v>2</v>
      </c>
      <c r="F25" s="3">
        <v>3</v>
      </c>
      <c r="G25" s="3">
        <v>4</v>
      </c>
      <c r="H25" s="3">
        <v>5</v>
      </c>
      <c r="I25" s="3">
        <v>6</v>
      </c>
      <c r="J25" s="3">
        <v>7</v>
      </c>
      <c r="K25" s="3">
        <v>8</v>
      </c>
      <c r="L25" s="3">
        <v>9</v>
      </c>
      <c r="M25" s="3">
        <v>10</v>
      </c>
      <c r="N25" s="3">
        <v>11</v>
      </c>
      <c r="O25" s="3">
        <v>12</v>
      </c>
      <c r="P25" s="3">
        <v>13</v>
      </c>
      <c r="Q25" s="3">
        <v>14</v>
      </c>
      <c r="R25" s="3">
        <v>15</v>
      </c>
      <c r="S25" s="3">
        <v>16</v>
      </c>
      <c r="T25" s="3">
        <v>17</v>
      </c>
      <c r="U25" s="3">
        <v>18</v>
      </c>
      <c r="V25" s="3">
        <v>19</v>
      </c>
      <c r="W25" s="3">
        <v>20</v>
      </c>
      <c r="X25" s="3">
        <v>21</v>
      </c>
      <c r="Y25" s="3">
        <v>22</v>
      </c>
      <c r="Z25" s="3">
        <v>23</v>
      </c>
      <c r="AA25" s="3">
        <v>24</v>
      </c>
      <c r="AB25" s="3">
        <v>25</v>
      </c>
      <c r="AC25" s="3">
        <v>26</v>
      </c>
      <c r="AD25" s="3">
        <v>27</v>
      </c>
      <c r="AE25" s="3">
        <v>28</v>
      </c>
      <c r="AF25" s="3">
        <v>29</v>
      </c>
      <c r="AG25" s="3">
        <v>30</v>
      </c>
    </row>
    <row r="26" spans="2:33" x14ac:dyDescent="0.2">
      <c r="B26" s="206" t="s">
        <v>56</v>
      </c>
      <c r="C26" s="206" t="s">
        <v>9</v>
      </c>
      <c r="D26" s="151">
        <f t="shared" ref="D26:AG26" si="10">D4</f>
        <v>2024</v>
      </c>
      <c r="E26" s="151">
        <f t="shared" si="10"/>
        <v>2025</v>
      </c>
      <c r="F26" s="151">
        <f t="shared" si="10"/>
        <v>2026</v>
      </c>
      <c r="G26" s="151">
        <f t="shared" si="10"/>
        <v>2027</v>
      </c>
      <c r="H26" s="151">
        <f t="shared" si="10"/>
        <v>2028</v>
      </c>
      <c r="I26" s="151">
        <f t="shared" si="10"/>
        <v>2029</v>
      </c>
      <c r="J26" s="151">
        <f t="shared" si="10"/>
        <v>2030</v>
      </c>
      <c r="K26" s="151">
        <f t="shared" si="10"/>
        <v>2031</v>
      </c>
      <c r="L26" s="151">
        <f t="shared" si="10"/>
        <v>2032</v>
      </c>
      <c r="M26" s="151">
        <f t="shared" si="10"/>
        <v>2033</v>
      </c>
      <c r="N26" s="151">
        <f t="shared" si="10"/>
        <v>2034</v>
      </c>
      <c r="O26" s="151">
        <f t="shared" si="10"/>
        <v>2035</v>
      </c>
      <c r="P26" s="151">
        <f t="shared" si="10"/>
        <v>2036</v>
      </c>
      <c r="Q26" s="151">
        <f t="shared" si="10"/>
        <v>2037</v>
      </c>
      <c r="R26" s="151">
        <f t="shared" si="10"/>
        <v>2038</v>
      </c>
      <c r="S26" s="151">
        <f t="shared" si="10"/>
        <v>2039</v>
      </c>
      <c r="T26" s="151">
        <f t="shared" si="10"/>
        <v>2040</v>
      </c>
      <c r="U26" s="151">
        <f t="shared" si="10"/>
        <v>2041</v>
      </c>
      <c r="V26" s="151">
        <f t="shared" si="10"/>
        <v>2042</v>
      </c>
      <c r="W26" s="151">
        <f t="shared" si="10"/>
        <v>2043</v>
      </c>
      <c r="X26" s="151">
        <f t="shared" si="10"/>
        <v>2044</v>
      </c>
      <c r="Y26" s="151">
        <f t="shared" si="10"/>
        <v>2045</v>
      </c>
      <c r="Z26" s="151">
        <f t="shared" si="10"/>
        <v>2046</v>
      </c>
      <c r="AA26" s="151">
        <f t="shared" si="10"/>
        <v>2047</v>
      </c>
      <c r="AB26" s="151">
        <f t="shared" si="10"/>
        <v>2048</v>
      </c>
      <c r="AC26" s="151">
        <f t="shared" si="10"/>
        <v>2049</v>
      </c>
      <c r="AD26" s="151">
        <f t="shared" si="10"/>
        <v>2050</v>
      </c>
      <c r="AE26" s="151">
        <f t="shared" si="10"/>
        <v>2051</v>
      </c>
      <c r="AF26" s="151">
        <f t="shared" si="10"/>
        <v>2052</v>
      </c>
      <c r="AG26" s="151">
        <f t="shared" si="10"/>
        <v>2053</v>
      </c>
    </row>
    <row r="27" spans="2:33" x14ac:dyDescent="0.2">
      <c r="B27" s="3" t="s">
        <v>76</v>
      </c>
      <c r="C27" s="8">
        <f t="shared" ref="C27:C32" si="11">SUM(D27:AG27)</f>
        <v>1991450</v>
      </c>
      <c r="D27" s="8">
        <f t="shared" ref="D27:AG27" si="12">D16-D5</f>
        <v>0</v>
      </c>
      <c r="E27" s="8">
        <f t="shared" si="12"/>
        <v>0</v>
      </c>
      <c r="F27" s="8">
        <f t="shared" si="12"/>
        <v>18050</v>
      </c>
      <c r="G27" s="8">
        <f t="shared" si="12"/>
        <v>69200</v>
      </c>
      <c r="H27" s="8">
        <f t="shared" si="12"/>
        <v>69200</v>
      </c>
      <c r="I27" s="8">
        <f t="shared" si="12"/>
        <v>71700</v>
      </c>
      <c r="J27" s="8">
        <f>J16-J5</f>
        <v>74200</v>
      </c>
      <c r="K27" s="8">
        <f t="shared" si="12"/>
        <v>74200</v>
      </c>
      <c r="L27" s="8">
        <f t="shared" si="12"/>
        <v>74200</v>
      </c>
      <c r="M27" s="8">
        <f t="shared" si="12"/>
        <v>74200</v>
      </c>
      <c r="N27" s="8">
        <f t="shared" si="12"/>
        <v>74200</v>
      </c>
      <c r="O27" s="8">
        <f t="shared" si="12"/>
        <v>74200</v>
      </c>
      <c r="P27" s="8">
        <f t="shared" si="12"/>
        <v>74200</v>
      </c>
      <c r="Q27" s="8">
        <f t="shared" si="12"/>
        <v>74200</v>
      </c>
      <c r="R27" s="8">
        <f t="shared" si="12"/>
        <v>74200</v>
      </c>
      <c r="S27" s="8">
        <f t="shared" si="12"/>
        <v>74200</v>
      </c>
      <c r="T27" s="8">
        <f t="shared" si="12"/>
        <v>74200</v>
      </c>
      <c r="U27" s="8">
        <f t="shared" si="12"/>
        <v>74200</v>
      </c>
      <c r="V27" s="8">
        <f t="shared" si="12"/>
        <v>74200</v>
      </c>
      <c r="W27" s="8">
        <f t="shared" si="12"/>
        <v>74200</v>
      </c>
      <c r="X27" s="8">
        <f t="shared" si="12"/>
        <v>74200</v>
      </c>
      <c r="Y27" s="8">
        <f t="shared" si="12"/>
        <v>74200</v>
      </c>
      <c r="Z27" s="8">
        <f t="shared" si="12"/>
        <v>74200</v>
      </c>
      <c r="AA27" s="8">
        <f t="shared" si="12"/>
        <v>69200</v>
      </c>
      <c r="AB27" s="8">
        <f t="shared" si="12"/>
        <v>69200</v>
      </c>
      <c r="AC27" s="8">
        <f t="shared" si="12"/>
        <v>69200</v>
      </c>
      <c r="AD27" s="8">
        <f t="shared" si="12"/>
        <v>71700</v>
      </c>
      <c r="AE27" s="8">
        <f t="shared" si="12"/>
        <v>74200</v>
      </c>
      <c r="AF27" s="8">
        <f t="shared" si="12"/>
        <v>74200</v>
      </c>
      <c r="AG27" s="8">
        <f t="shared" si="12"/>
        <v>74200</v>
      </c>
    </row>
    <row r="28" spans="2:33" x14ac:dyDescent="0.2">
      <c r="B28" s="3" t="s">
        <v>43</v>
      </c>
      <c r="C28" s="8">
        <f t="shared" si="11"/>
        <v>1980868.8088282826</v>
      </c>
      <c r="D28" s="8">
        <f t="shared" ref="D28:AG28" si="13">D17-D6</f>
        <v>0</v>
      </c>
      <c r="E28" s="8">
        <f t="shared" si="13"/>
        <v>0</v>
      </c>
      <c r="F28" s="8">
        <f t="shared" si="13"/>
        <v>0</v>
      </c>
      <c r="G28" s="8">
        <f t="shared" si="13"/>
        <v>0</v>
      </c>
      <c r="H28" s="8">
        <f t="shared" si="13"/>
        <v>0</v>
      </c>
      <c r="I28" s="8">
        <f t="shared" si="13"/>
        <v>0</v>
      </c>
      <c r="J28" s="8">
        <f>J17-J6</f>
        <v>0</v>
      </c>
      <c r="K28" s="8">
        <f t="shared" si="13"/>
        <v>0</v>
      </c>
      <c r="L28" s="8">
        <f t="shared" si="13"/>
        <v>0</v>
      </c>
      <c r="M28" s="8">
        <f t="shared" si="13"/>
        <v>0</v>
      </c>
      <c r="N28" s="8">
        <f t="shared" si="13"/>
        <v>0</v>
      </c>
      <c r="O28" s="8">
        <f t="shared" si="13"/>
        <v>0</v>
      </c>
      <c r="P28" s="8">
        <f t="shared" si="13"/>
        <v>0</v>
      </c>
      <c r="Q28" s="8">
        <f t="shared" si="13"/>
        <v>0</v>
      </c>
      <c r="R28" s="8">
        <f t="shared" si="13"/>
        <v>0</v>
      </c>
      <c r="S28" s="8">
        <f t="shared" si="13"/>
        <v>0</v>
      </c>
      <c r="T28" s="8">
        <f t="shared" si="13"/>
        <v>0</v>
      </c>
      <c r="U28" s="8">
        <f t="shared" si="13"/>
        <v>0</v>
      </c>
      <c r="V28" s="8">
        <f t="shared" si="13"/>
        <v>0</v>
      </c>
      <c r="W28" s="8">
        <f t="shared" si="13"/>
        <v>0</v>
      </c>
      <c r="X28" s="8">
        <f t="shared" si="13"/>
        <v>0</v>
      </c>
      <c r="Y28" s="8">
        <f t="shared" si="13"/>
        <v>0</v>
      </c>
      <c r="Z28" s="8">
        <f t="shared" si="13"/>
        <v>0</v>
      </c>
      <c r="AA28" s="8">
        <f t="shared" si="13"/>
        <v>626534.20031010103</v>
      </c>
      <c r="AB28" s="8">
        <f t="shared" si="13"/>
        <v>1354334.6085181816</v>
      </c>
      <c r="AC28" s="8">
        <f t="shared" si="13"/>
        <v>0</v>
      </c>
      <c r="AD28" s="8">
        <f t="shared" si="13"/>
        <v>0</v>
      </c>
      <c r="AE28" s="8">
        <f t="shared" si="13"/>
        <v>0</v>
      </c>
      <c r="AF28" s="8">
        <f t="shared" si="13"/>
        <v>0</v>
      </c>
      <c r="AG28" s="8">
        <f t="shared" si="13"/>
        <v>0</v>
      </c>
    </row>
    <row r="29" spans="2:33" x14ac:dyDescent="0.2">
      <c r="B29" s="4" t="s">
        <v>592</v>
      </c>
      <c r="C29" s="13">
        <f t="shared" si="11"/>
        <v>3972318.8088282822</v>
      </c>
      <c r="D29" s="13">
        <f t="shared" ref="D29:AG29" si="14">SUM(D27:D28)</f>
        <v>0</v>
      </c>
      <c r="E29" s="13">
        <f t="shared" si="14"/>
        <v>0</v>
      </c>
      <c r="F29" s="13">
        <f t="shared" si="14"/>
        <v>18050</v>
      </c>
      <c r="G29" s="13">
        <f t="shared" si="14"/>
        <v>69200</v>
      </c>
      <c r="H29" s="13">
        <f t="shared" si="14"/>
        <v>69200</v>
      </c>
      <c r="I29" s="13">
        <f t="shared" si="14"/>
        <v>71700</v>
      </c>
      <c r="J29" s="13">
        <f t="shared" si="14"/>
        <v>74200</v>
      </c>
      <c r="K29" s="13">
        <f t="shared" si="14"/>
        <v>74200</v>
      </c>
      <c r="L29" s="13">
        <f t="shared" si="14"/>
        <v>74200</v>
      </c>
      <c r="M29" s="13">
        <f t="shared" si="14"/>
        <v>74200</v>
      </c>
      <c r="N29" s="13">
        <f t="shared" si="14"/>
        <v>74200</v>
      </c>
      <c r="O29" s="13">
        <f t="shared" si="14"/>
        <v>74200</v>
      </c>
      <c r="P29" s="13">
        <f t="shared" si="14"/>
        <v>74200</v>
      </c>
      <c r="Q29" s="13">
        <f t="shared" si="14"/>
        <v>74200</v>
      </c>
      <c r="R29" s="13">
        <f t="shared" si="14"/>
        <v>74200</v>
      </c>
      <c r="S29" s="13">
        <f t="shared" si="14"/>
        <v>74200</v>
      </c>
      <c r="T29" s="13">
        <f t="shared" si="14"/>
        <v>74200</v>
      </c>
      <c r="U29" s="13">
        <f t="shared" si="14"/>
        <v>74200</v>
      </c>
      <c r="V29" s="13">
        <f t="shared" si="14"/>
        <v>74200</v>
      </c>
      <c r="W29" s="13">
        <f t="shared" si="14"/>
        <v>74200</v>
      </c>
      <c r="X29" s="13">
        <f t="shared" si="14"/>
        <v>74200</v>
      </c>
      <c r="Y29" s="13">
        <f t="shared" si="14"/>
        <v>74200</v>
      </c>
      <c r="Z29" s="13">
        <f t="shared" si="14"/>
        <v>74200</v>
      </c>
      <c r="AA29" s="13">
        <f t="shared" si="14"/>
        <v>695734.20031010103</v>
      </c>
      <c r="AB29" s="13">
        <f t="shared" si="14"/>
        <v>1423534.6085181816</v>
      </c>
      <c r="AC29" s="13">
        <f t="shared" si="14"/>
        <v>69200</v>
      </c>
      <c r="AD29" s="13">
        <f t="shared" si="14"/>
        <v>71700</v>
      </c>
      <c r="AE29" s="13">
        <f t="shared" si="14"/>
        <v>74200</v>
      </c>
      <c r="AF29" s="13">
        <f t="shared" si="14"/>
        <v>74200</v>
      </c>
      <c r="AG29" s="13">
        <f t="shared" si="14"/>
        <v>74200</v>
      </c>
    </row>
    <row r="30" spans="2:33" x14ac:dyDescent="0.2">
      <c r="B30" s="3" t="s">
        <v>657</v>
      </c>
      <c r="C30" s="8">
        <f t="shared" si="11"/>
        <v>0</v>
      </c>
      <c r="D30" s="8">
        <f>D19-D8</f>
        <v>0</v>
      </c>
      <c r="E30" s="8">
        <f>E19-E8</f>
        <v>0</v>
      </c>
      <c r="F30" s="8">
        <f t="shared" ref="F30:AG30" si="15">F19-F8</f>
        <v>0</v>
      </c>
      <c r="G30" s="8">
        <f t="shared" si="15"/>
        <v>0</v>
      </c>
      <c r="H30" s="8">
        <f t="shared" si="15"/>
        <v>0</v>
      </c>
      <c r="I30" s="8">
        <f t="shared" si="15"/>
        <v>0</v>
      </c>
      <c r="J30" s="8">
        <f t="shared" si="15"/>
        <v>0</v>
      </c>
      <c r="K30" s="8">
        <f t="shared" si="15"/>
        <v>0</v>
      </c>
      <c r="L30" s="8">
        <f t="shared" si="15"/>
        <v>0</v>
      </c>
      <c r="M30" s="8">
        <f t="shared" si="15"/>
        <v>0</v>
      </c>
      <c r="N30" s="8">
        <f t="shared" si="15"/>
        <v>0</v>
      </c>
      <c r="O30" s="8">
        <f t="shared" si="15"/>
        <v>0</v>
      </c>
      <c r="P30" s="8">
        <f t="shared" si="15"/>
        <v>0</v>
      </c>
      <c r="Q30" s="8">
        <f t="shared" si="15"/>
        <v>0</v>
      </c>
      <c r="R30" s="8">
        <f t="shared" si="15"/>
        <v>0</v>
      </c>
      <c r="S30" s="8">
        <f t="shared" si="15"/>
        <v>0</v>
      </c>
      <c r="T30" s="8">
        <f t="shared" si="15"/>
        <v>0</v>
      </c>
      <c r="U30" s="8">
        <f t="shared" si="15"/>
        <v>0</v>
      </c>
      <c r="V30" s="8">
        <f t="shared" si="15"/>
        <v>0</v>
      </c>
      <c r="W30" s="8">
        <f t="shared" si="15"/>
        <v>0</v>
      </c>
      <c r="X30" s="8">
        <f t="shared" si="15"/>
        <v>0</v>
      </c>
      <c r="Y30" s="8">
        <f t="shared" si="15"/>
        <v>0</v>
      </c>
      <c r="Z30" s="8">
        <f t="shared" si="15"/>
        <v>0</v>
      </c>
      <c r="AA30" s="8">
        <f t="shared" si="15"/>
        <v>0</v>
      </c>
      <c r="AB30" s="8">
        <f t="shared" si="15"/>
        <v>0</v>
      </c>
      <c r="AC30" s="8">
        <f t="shared" si="15"/>
        <v>0</v>
      </c>
      <c r="AD30" s="8">
        <f t="shared" si="15"/>
        <v>0</v>
      </c>
      <c r="AE30" s="8">
        <f t="shared" si="15"/>
        <v>0</v>
      </c>
      <c r="AF30" s="8">
        <f t="shared" si="15"/>
        <v>0</v>
      </c>
      <c r="AG30" s="8">
        <f t="shared" si="15"/>
        <v>0</v>
      </c>
    </row>
    <row r="31" spans="2:33" ht="10.8" thickBot="1" x14ac:dyDescent="0.25">
      <c r="B31" s="21" t="s">
        <v>72</v>
      </c>
      <c r="C31" s="22">
        <f t="shared" si="11"/>
        <v>0</v>
      </c>
      <c r="D31" s="22">
        <f t="shared" ref="D31:AG31" si="16">SUM(D30:D30)</f>
        <v>0</v>
      </c>
      <c r="E31" s="22">
        <f t="shared" si="16"/>
        <v>0</v>
      </c>
      <c r="F31" s="22">
        <f t="shared" si="16"/>
        <v>0</v>
      </c>
      <c r="G31" s="22">
        <f t="shared" si="16"/>
        <v>0</v>
      </c>
      <c r="H31" s="22">
        <f t="shared" si="16"/>
        <v>0</v>
      </c>
      <c r="I31" s="22">
        <f t="shared" si="16"/>
        <v>0</v>
      </c>
      <c r="J31" s="22">
        <f t="shared" si="16"/>
        <v>0</v>
      </c>
      <c r="K31" s="22">
        <f t="shared" si="16"/>
        <v>0</v>
      </c>
      <c r="L31" s="22">
        <f t="shared" si="16"/>
        <v>0</v>
      </c>
      <c r="M31" s="22">
        <f t="shared" si="16"/>
        <v>0</v>
      </c>
      <c r="N31" s="22">
        <f t="shared" si="16"/>
        <v>0</v>
      </c>
      <c r="O31" s="22">
        <f t="shared" si="16"/>
        <v>0</v>
      </c>
      <c r="P31" s="22">
        <f t="shared" si="16"/>
        <v>0</v>
      </c>
      <c r="Q31" s="22">
        <f t="shared" si="16"/>
        <v>0</v>
      </c>
      <c r="R31" s="22">
        <f t="shared" si="16"/>
        <v>0</v>
      </c>
      <c r="S31" s="22">
        <f t="shared" si="16"/>
        <v>0</v>
      </c>
      <c r="T31" s="22">
        <f t="shared" si="16"/>
        <v>0</v>
      </c>
      <c r="U31" s="22">
        <f t="shared" si="16"/>
        <v>0</v>
      </c>
      <c r="V31" s="22">
        <f t="shared" si="16"/>
        <v>0</v>
      </c>
      <c r="W31" s="22">
        <f t="shared" si="16"/>
        <v>0</v>
      </c>
      <c r="X31" s="22">
        <f t="shared" si="16"/>
        <v>0</v>
      </c>
      <c r="Y31" s="22">
        <f t="shared" si="16"/>
        <v>0</v>
      </c>
      <c r="Z31" s="22">
        <f t="shared" si="16"/>
        <v>0</v>
      </c>
      <c r="AA31" s="22">
        <f t="shared" si="16"/>
        <v>0</v>
      </c>
      <c r="AB31" s="22">
        <f t="shared" si="16"/>
        <v>0</v>
      </c>
      <c r="AC31" s="22">
        <f t="shared" si="16"/>
        <v>0</v>
      </c>
      <c r="AD31" s="22">
        <f t="shared" si="16"/>
        <v>0</v>
      </c>
      <c r="AE31" s="22">
        <f t="shared" si="16"/>
        <v>0</v>
      </c>
      <c r="AF31" s="22">
        <f t="shared" si="16"/>
        <v>0</v>
      </c>
      <c r="AG31" s="22">
        <f t="shared" si="16"/>
        <v>0</v>
      </c>
    </row>
    <row r="32" spans="2:33" ht="10.8" thickTop="1" x14ac:dyDescent="0.2">
      <c r="B32" s="23" t="s">
        <v>71</v>
      </c>
      <c r="C32" s="24">
        <f t="shared" si="11"/>
        <v>3972318.8088282822</v>
      </c>
      <c r="D32" s="24">
        <f t="shared" ref="D32:AG32" si="17">SUM(D29,D31)</f>
        <v>0</v>
      </c>
      <c r="E32" s="24">
        <f t="shared" si="17"/>
        <v>0</v>
      </c>
      <c r="F32" s="24">
        <f t="shared" si="17"/>
        <v>18050</v>
      </c>
      <c r="G32" s="24">
        <f t="shared" si="17"/>
        <v>69200</v>
      </c>
      <c r="H32" s="24">
        <f t="shared" si="17"/>
        <v>69200</v>
      </c>
      <c r="I32" s="24">
        <f t="shared" si="17"/>
        <v>71700</v>
      </c>
      <c r="J32" s="24">
        <f t="shared" si="17"/>
        <v>74200</v>
      </c>
      <c r="K32" s="24">
        <f t="shared" si="17"/>
        <v>74200</v>
      </c>
      <c r="L32" s="24">
        <f t="shared" si="17"/>
        <v>74200</v>
      </c>
      <c r="M32" s="24">
        <f t="shared" si="17"/>
        <v>74200</v>
      </c>
      <c r="N32" s="24">
        <f t="shared" si="17"/>
        <v>74200</v>
      </c>
      <c r="O32" s="24">
        <f t="shared" si="17"/>
        <v>74200</v>
      </c>
      <c r="P32" s="24">
        <f t="shared" si="17"/>
        <v>74200</v>
      </c>
      <c r="Q32" s="24">
        <f t="shared" si="17"/>
        <v>74200</v>
      </c>
      <c r="R32" s="24">
        <f t="shared" si="17"/>
        <v>74200</v>
      </c>
      <c r="S32" s="24">
        <f t="shared" si="17"/>
        <v>74200</v>
      </c>
      <c r="T32" s="24">
        <f t="shared" si="17"/>
        <v>74200</v>
      </c>
      <c r="U32" s="24">
        <f t="shared" si="17"/>
        <v>74200</v>
      </c>
      <c r="V32" s="24">
        <f t="shared" si="17"/>
        <v>74200</v>
      </c>
      <c r="W32" s="24">
        <f t="shared" si="17"/>
        <v>74200</v>
      </c>
      <c r="X32" s="24">
        <f t="shared" si="17"/>
        <v>74200</v>
      </c>
      <c r="Y32" s="24">
        <f t="shared" si="17"/>
        <v>74200</v>
      </c>
      <c r="Z32" s="24">
        <f t="shared" si="17"/>
        <v>74200</v>
      </c>
      <c r="AA32" s="24">
        <f t="shared" si="17"/>
        <v>695734.20031010103</v>
      </c>
      <c r="AB32" s="24">
        <f t="shared" si="17"/>
        <v>1423534.6085181816</v>
      </c>
      <c r="AC32" s="24">
        <f t="shared" si="17"/>
        <v>69200</v>
      </c>
      <c r="AD32" s="24">
        <f t="shared" si="17"/>
        <v>71700</v>
      </c>
      <c r="AE32" s="24">
        <f t="shared" si="17"/>
        <v>74200</v>
      </c>
      <c r="AF32" s="24">
        <f t="shared" si="17"/>
        <v>74200</v>
      </c>
      <c r="AG32" s="24">
        <f t="shared" si="17"/>
        <v>74200</v>
      </c>
    </row>
    <row r="35" spans="2:33" x14ac:dyDescent="0.2">
      <c r="C35" s="3"/>
      <c r="D35" s="3" t="s">
        <v>10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x14ac:dyDescent="0.2">
      <c r="B36" s="4" t="s">
        <v>288</v>
      </c>
      <c r="C36" s="4"/>
      <c r="D36" s="3">
        <v>1</v>
      </c>
      <c r="E36" s="3">
        <v>2</v>
      </c>
      <c r="F36" s="3">
        <v>3</v>
      </c>
      <c r="G36" s="3">
        <v>4</v>
      </c>
      <c r="H36" s="3">
        <v>5</v>
      </c>
      <c r="I36" s="3">
        <v>6</v>
      </c>
      <c r="J36" s="3">
        <v>7</v>
      </c>
      <c r="K36" s="3">
        <v>8</v>
      </c>
      <c r="L36" s="3">
        <v>9</v>
      </c>
      <c r="M36" s="3">
        <v>10</v>
      </c>
      <c r="N36" s="3">
        <v>11</v>
      </c>
      <c r="O36" s="3">
        <v>12</v>
      </c>
      <c r="P36" s="3">
        <v>13</v>
      </c>
      <c r="Q36" s="3">
        <v>14</v>
      </c>
      <c r="R36" s="3">
        <v>15</v>
      </c>
      <c r="S36" s="3">
        <v>16</v>
      </c>
      <c r="T36" s="3">
        <v>17</v>
      </c>
      <c r="U36" s="3">
        <v>18</v>
      </c>
      <c r="V36" s="3">
        <v>19</v>
      </c>
      <c r="W36" s="3">
        <v>20</v>
      </c>
      <c r="X36" s="3">
        <v>21</v>
      </c>
      <c r="Y36" s="3">
        <v>22</v>
      </c>
      <c r="Z36" s="3">
        <v>23</v>
      </c>
      <c r="AA36" s="3">
        <v>24</v>
      </c>
      <c r="AB36" s="3">
        <v>25</v>
      </c>
      <c r="AC36" s="3">
        <v>26</v>
      </c>
      <c r="AD36" s="3">
        <v>27</v>
      </c>
      <c r="AE36" s="3">
        <v>28</v>
      </c>
      <c r="AF36" s="3">
        <v>29</v>
      </c>
      <c r="AG36" s="3">
        <v>30</v>
      </c>
    </row>
    <row r="37" spans="2:33" x14ac:dyDescent="0.2">
      <c r="B37" s="206" t="s">
        <v>56</v>
      </c>
      <c r="C37" s="206" t="s">
        <v>9</v>
      </c>
      <c r="D37" s="151">
        <f t="shared" ref="D37:AG37" si="18">D4</f>
        <v>2024</v>
      </c>
      <c r="E37" s="151">
        <f t="shared" si="18"/>
        <v>2025</v>
      </c>
      <c r="F37" s="151">
        <f t="shared" si="18"/>
        <v>2026</v>
      </c>
      <c r="G37" s="151">
        <f t="shared" si="18"/>
        <v>2027</v>
      </c>
      <c r="H37" s="151">
        <f t="shared" si="18"/>
        <v>2028</v>
      </c>
      <c r="I37" s="151">
        <f t="shared" si="18"/>
        <v>2029</v>
      </c>
      <c r="J37" s="151">
        <f t="shared" si="18"/>
        <v>2030</v>
      </c>
      <c r="K37" s="151">
        <f t="shared" si="18"/>
        <v>2031</v>
      </c>
      <c r="L37" s="151">
        <f t="shared" si="18"/>
        <v>2032</v>
      </c>
      <c r="M37" s="151">
        <f t="shared" si="18"/>
        <v>2033</v>
      </c>
      <c r="N37" s="151">
        <f t="shared" si="18"/>
        <v>2034</v>
      </c>
      <c r="O37" s="151">
        <f t="shared" si="18"/>
        <v>2035</v>
      </c>
      <c r="P37" s="151">
        <f t="shared" si="18"/>
        <v>2036</v>
      </c>
      <c r="Q37" s="151">
        <f t="shared" si="18"/>
        <v>2037</v>
      </c>
      <c r="R37" s="151">
        <f t="shared" si="18"/>
        <v>2038</v>
      </c>
      <c r="S37" s="151">
        <f t="shared" si="18"/>
        <v>2039</v>
      </c>
      <c r="T37" s="151">
        <f t="shared" si="18"/>
        <v>2040</v>
      </c>
      <c r="U37" s="151">
        <f t="shared" si="18"/>
        <v>2041</v>
      </c>
      <c r="V37" s="151">
        <f t="shared" si="18"/>
        <v>2042</v>
      </c>
      <c r="W37" s="151">
        <f t="shared" si="18"/>
        <v>2043</v>
      </c>
      <c r="X37" s="151">
        <f t="shared" si="18"/>
        <v>2044</v>
      </c>
      <c r="Y37" s="151">
        <f t="shared" si="18"/>
        <v>2045</v>
      </c>
      <c r="Z37" s="151">
        <f t="shared" si="18"/>
        <v>2046</v>
      </c>
      <c r="AA37" s="151">
        <f t="shared" si="18"/>
        <v>2047</v>
      </c>
      <c r="AB37" s="151">
        <f t="shared" si="18"/>
        <v>2048</v>
      </c>
      <c r="AC37" s="151">
        <f t="shared" si="18"/>
        <v>2049</v>
      </c>
      <c r="AD37" s="151">
        <f t="shared" si="18"/>
        <v>2050</v>
      </c>
      <c r="AE37" s="151">
        <f t="shared" si="18"/>
        <v>2051</v>
      </c>
      <c r="AF37" s="151">
        <f t="shared" si="18"/>
        <v>2052</v>
      </c>
      <c r="AG37" s="151">
        <f t="shared" si="18"/>
        <v>2053</v>
      </c>
    </row>
    <row r="38" spans="2:33" x14ac:dyDescent="0.2">
      <c r="B38" s="3" t="s">
        <v>12</v>
      </c>
      <c r="C38" s="8">
        <f t="shared" ref="C38:C43" si="19">SUM(D38:AG38)</f>
        <v>1792305</v>
      </c>
      <c r="D38" s="8">
        <f>D27*Parametre!$C$116</f>
        <v>0</v>
      </c>
      <c r="E38" s="8">
        <f>E27*Parametre!$C$116</f>
        <v>0</v>
      </c>
      <c r="F38" s="8">
        <f>F27*Parametre!$C$116</f>
        <v>16245</v>
      </c>
      <c r="G38" s="8">
        <f>G27*Parametre!$C$116</f>
        <v>62280</v>
      </c>
      <c r="H38" s="8">
        <f>H27*Parametre!$C$116</f>
        <v>62280</v>
      </c>
      <c r="I38" s="8">
        <f>I27*Parametre!$C$116</f>
        <v>64530</v>
      </c>
      <c r="J38" s="8">
        <f>J27*Parametre!$C$116</f>
        <v>66780</v>
      </c>
      <c r="K38" s="8">
        <f>K27*Parametre!$C$116</f>
        <v>66780</v>
      </c>
      <c r="L38" s="8">
        <f>L27*Parametre!$C$116</f>
        <v>66780</v>
      </c>
      <c r="M38" s="8">
        <f>M27*Parametre!$C$116</f>
        <v>66780</v>
      </c>
      <c r="N38" s="8">
        <f>N27*Parametre!$C$116</f>
        <v>66780</v>
      </c>
      <c r="O38" s="8">
        <f>O27*Parametre!$C$116</f>
        <v>66780</v>
      </c>
      <c r="P38" s="8">
        <f>P27*Parametre!$C$116</f>
        <v>66780</v>
      </c>
      <c r="Q38" s="8">
        <f>Q27*Parametre!$C$116</f>
        <v>66780</v>
      </c>
      <c r="R38" s="8">
        <f>R27*Parametre!$C$116</f>
        <v>66780</v>
      </c>
      <c r="S38" s="8">
        <f>S27*Parametre!$C$116</f>
        <v>66780</v>
      </c>
      <c r="T38" s="8">
        <f>T27*Parametre!$C$116</f>
        <v>66780</v>
      </c>
      <c r="U38" s="8">
        <f>U27*Parametre!$C$116</f>
        <v>66780</v>
      </c>
      <c r="V38" s="8">
        <f>V27*Parametre!$C$116</f>
        <v>66780</v>
      </c>
      <c r="W38" s="8">
        <f>W27*Parametre!$C$116</f>
        <v>66780</v>
      </c>
      <c r="X38" s="8">
        <f>X27*Parametre!$C$116</f>
        <v>66780</v>
      </c>
      <c r="Y38" s="8">
        <f>Y27*Parametre!$C$116</f>
        <v>66780</v>
      </c>
      <c r="Z38" s="8">
        <f>Z27*Parametre!$C$116</f>
        <v>66780</v>
      </c>
      <c r="AA38" s="8">
        <f>AA27*Parametre!$C$116</f>
        <v>62280</v>
      </c>
      <c r="AB38" s="8">
        <f>AB27*Parametre!$C$116</f>
        <v>62280</v>
      </c>
      <c r="AC38" s="8">
        <f>AC27*Parametre!$C$116</f>
        <v>62280</v>
      </c>
      <c r="AD38" s="8">
        <f>AD27*Parametre!$C$116</f>
        <v>64530</v>
      </c>
      <c r="AE38" s="8">
        <f>AE27*Parametre!$C$116</f>
        <v>66780</v>
      </c>
      <c r="AF38" s="8">
        <f>AF27*Parametre!$C$116</f>
        <v>66780</v>
      </c>
      <c r="AG38" s="8">
        <f>AG27*Parametre!$C$116</f>
        <v>66780</v>
      </c>
    </row>
    <row r="39" spans="2:33" x14ac:dyDescent="0.2">
      <c r="B39" s="3" t="s">
        <v>43</v>
      </c>
      <c r="C39" s="8">
        <f t="shared" si="19"/>
        <v>1782781.9279454546</v>
      </c>
      <c r="D39" s="8">
        <f>D28*Parametre!$C$116</f>
        <v>0</v>
      </c>
      <c r="E39" s="8">
        <f>E28*Parametre!$C$116</f>
        <v>0</v>
      </c>
      <c r="F39" s="8">
        <f>F28*Parametre!$C$116</f>
        <v>0</v>
      </c>
      <c r="G39" s="8">
        <f>G28*Parametre!$C$116</f>
        <v>0</v>
      </c>
      <c r="H39" s="8">
        <f>H28*Parametre!$C$116</f>
        <v>0</v>
      </c>
      <c r="I39" s="8">
        <f>I28*Parametre!$C$116</f>
        <v>0</v>
      </c>
      <c r="J39" s="8">
        <f>J28*Parametre!$C$116</f>
        <v>0</v>
      </c>
      <c r="K39" s="8">
        <f>K28*Parametre!$C$116</f>
        <v>0</v>
      </c>
      <c r="L39" s="8">
        <f>L28*Parametre!$C$116</f>
        <v>0</v>
      </c>
      <c r="M39" s="8">
        <f>M28*Parametre!$C$116</f>
        <v>0</v>
      </c>
      <c r="N39" s="8">
        <f>N28*Parametre!$C$116</f>
        <v>0</v>
      </c>
      <c r="O39" s="8">
        <f>O28*Parametre!$C$116</f>
        <v>0</v>
      </c>
      <c r="P39" s="8">
        <f>P28*Parametre!$C$116</f>
        <v>0</v>
      </c>
      <c r="Q39" s="8">
        <f>Q28*Parametre!$C$116</f>
        <v>0</v>
      </c>
      <c r="R39" s="8">
        <f>R28*Parametre!$C$116</f>
        <v>0</v>
      </c>
      <c r="S39" s="8">
        <f>S28*Parametre!$C$116</f>
        <v>0</v>
      </c>
      <c r="T39" s="8">
        <f>T28*Parametre!$C$116</f>
        <v>0</v>
      </c>
      <c r="U39" s="8">
        <f>U28*Parametre!$C$116</f>
        <v>0</v>
      </c>
      <c r="V39" s="8">
        <f>V28*Parametre!$C$116</f>
        <v>0</v>
      </c>
      <c r="W39" s="8">
        <f>W28*Parametre!$C$116</f>
        <v>0</v>
      </c>
      <c r="X39" s="8">
        <f>X28*Parametre!$C$116</f>
        <v>0</v>
      </c>
      <c r="Y39" s="8">
        <f>Y28*Parametre!$C$116</f>
        <v>0</v>
      </c>
      <c r="Z39" s="8">
        <f>Z28*Parametre!$C$116</f>
        <v>0</v>
      </c>
      <c r="AA39" s="8">
        <f>AA28*Parametre!$C$116</f>
        <v>563880.78027909098</v>
      </c>
      <c r="AB39" s="8">
        <f>AB28*Parametre!$C$116</f>
        <v>1218901.1476663635</v>
      </c>
      <c r="AC39" s="8">
        <f>AC28*Parametre!$C$116</f>
        <v>0</v>
      </c>
      <c r="AD39" s="8">
        <f>AD28*Parametre!$C$116</f>
        <v>0</v>
      </c>
      <c r="AE39" s="8">
        <f>AE28*Parametre!$C$116</f>
        <v>0</v>
      </c>
      <c r="AF39" s="8">
        <f>AF28*Parametre!$C$116</f>
        <v>0</v>
      </c>
      <c r="AG39" s="8">
        <f>AG28*Parametre!$C$116</f>
        <v>0</v>
      </c>
    </row>
    <row r="40" spans="2:33" x14ac:dyDescent="0.2">
      <c r="B40" s="4" t="s">
        <v>593</v>
      </c>
      <c r="C40" s="13">
        <f t="shared" si="19"/>
        <v>3575086.9279454546</v>
      </c>
      <c r="D40" s="13">
        <f t="shared" ref="D40:AG40" si="20">SUM(D38:D39)</f>
        <v>0</v>
      </c>
      <c r="E40" s="13">
        <f t="shared" si="20"/>
        <v>0</v>
      </c>
      <c r="F40" s="13">
        <f t="shared" si="20"/>
        <v>16245</v>
      </c>
      <c r="G40" s="13">
        <f t="shared" si="20"/>
        <v>62280</v>
      </c>
      <c r="H40" s="13">
        <f t="shared" si="20"/>
        <v>62280</v>
      </c>
      <c r="I40" s="13">
        <f t="shared" si="20"/>
        <v>64530</v>
      </c>
      <c r="J40" s="13">
        <f t="shared" si="20"/>
        <v>66780</v>
      </c>
      <c r="K40" s="13">
        <f t="shared" si="20"/>
        <v>66780</v>
      </c>
      <c r="L40" s="13">
        <f t="shared" si="20"/>
        <v>66780</v>
      </c>
      <c r="M40" s="13">
        <f t="shared" si="20"/>
        <v>66780</v>
      </c>
      <c r="N40" s="13">
        <f t="shared" si="20"/>
        <v>66780</v>
      </c>
      <c r="O40" s="13">
        <f t="shared" si="20"/>
        <v>66780</v>
      </c>
      <c r="P40" s="13">
        <f t="shared" si="20"/>
        <v>66780</v>
      </c>
      <c r="Q40" s="13">
        <f t="shared" si="20"/>
        <v>66780</v>
      </c>
      <c r="R40" s="13">
        <f t="shared" si="20"/>
        <v>66780</v>
      </c>
      <c r="S40" s="13">
        <f t="shared" si="20"/>
        <v>66780</v>
      </c>
      <c r="T40" s="13">
        <f t="shared" si="20"/>
        <v>66780</v>
      </c>
      <c r="U40" s="13">
        <f t="shared" si="20"/>
        <v>66780</v>
      </c>
      <c r="V40" s="13">
        <f t="shared" si="20"/>
        <v>66780</v>
      </c>
      <c r="W40" s="13">
        <f t="shared" si="20"/>
        <v>66780</v>
      </c>
      <c r="X40" s="13">
        <f t="shared" si="20"/>
        <v>66780</v>
      </c>
      <c r="Y40" s="13">
        <f t="shared" si="20"/>
        <v>66780</v>
      </c>
      <c r="Z40" s="13">
        <f t="shared" si="20"/>
        <v>66780</v>
      </c>
      <c r="AA40" s="13">
        <f t="shared" si="20"/>
        <v>626160.78027909098</v>
      </c>
      <c r="AB40" s="13">
        <f t="shared" si="20"/>
        <v>1281181.1476663635</v>
      </c>
      <c r="AC40" s="13">
        <f t="shared" si="20"/>
        <v>62280</v>
      </c>
      <c r="AD40" s="13">
        <f t="shared" si="20"/>
        <v>64530</v>
      </c>
      <c r="AE40" s="13">
        <f t="shared" si="20"/>
        <v>66780</v>
      </c>
      <c r="AF40" s="13">
        <f t="shared" si="20"/>
        <v>66780</v>
      </c>
      <c r="AG40" s="13">
        <f t="shared" si="20"/>
        <v>66780</v>
      </c>
    </row>
    <row r="41" spans="2:33" x14ac:dyDescent="0.2">
      <c r="B41" s="3" t="s">
        <v>644</v>
      </c>
      <c r="C41" s="8">
        <f t="shared" si="19"/>
        <v>0</v>
      </c>
      <c r="D41" s="8">
        <f>D30*Parametre!$C$116</f>
        <v>0</v>
      </c>
      <c r="E41" s="8">
        <f>E30*Parametre!$C$116</f>
        <v>0</v>
      </c>
      <c r="F41" s="8">
        <f>F30*Parametre!$C$116</f>
        <v>0</v>
      </c>
      <c r="G41" s="8">
        <f>G30*Parametre!$C$116</f>
        <v>0</v>
      </c>
      <c r="H41" s="8">
        <f>H30*Parametre!$C$116</f>
        <v>0</v>
      </c>
      <c r="I41" s="8">
        <f>I30*Parametre!$C$116</f>
        <v>0</v>
      </c>
      <c r="J41" s="8">
        <f>J30*Parametre!$C$116</f>
        <v>0</v>
      </c>
      <c r="K41" s="8">
        <f>K30*Parametre!$C$116</f>
        <v>0</v>
      </c>
      <c r="L41" s="8">
        <f>L30*Parametre!$C$116</f>
        <v>0</v>
      </c>
      <c r="M41" s="8">
        <f>M30*Parametre!$C$116</f>
        <v>0</v>
      </c>
      <c r="N41" s="8">
        <f>N30*Parametre!$C$116</f>
        <v>0</v>
      </c>
      <c r="O41" s="8">
        <f>O30*Parametre!$C$116</f>
        <v>0</v>
      </c>
      <c r="P41" s="8">
        <f>P30*Parametre!$C$116</f>
        <v>0</v>
      </c>
      <c r="Q41" s="8">
        <f>Q30*Parametre!$C$116</f>
        <v>0</v>
      </c>
      <c r="R41" s="8">
        <f>R30*Parametre!$C$116</f>
        <v>0</v>
      </c>
      <c r="S41" s="8">
        <f>S30*Parametre!$C$116</f>
        <v>0</v>
      </c>
      <c r="T41" s="8">
        <f>T30*Parametre!$C$116</f>
        <v>0</v>
      </c>
      <c r="U41" s="8">
        <f>U30*Parametre!$C$116</f>
        <v>0</v>
      </c>
      <c r="V41" s="8">
        <f>V30*Parametre!$C$116</f>
        <v>0</v>
      </c>
      <c r="W41" s="8">
        <f>W30*Parametre!$C$116</f>
        <v>0</v>
      </c>
      <c r="X41" s="8">
        <f>X30*Parametre!$C$116</f>
        <v>0</v>
      </c>
      <c r="Y41" s="8">
        <f>Y30*Parametre!$C$116</f>
        <v>0</v>
      </c>
      <c r="Z41" s="8">
        <f>Z30*Parametre!$C$116</f>
        <v>0</v>
      </c>
      <c r="AA41" s="8">
        <f>AA30*Parametre!$C$116</f>
        <v>0</v>
      </c>
      <c r="AB41" s="8">
        <f>AB30*Parametre!$C$116</f>
        <v>0</v>
      </c>
      <c r="AC41" s="8">
        <f>AC30*Parametre!$C$116</f>
        <v>0</v>
      </c>
      <c r="AD41" s="8">
        <f>AD30*Parametre!$C$116</f>
        <v>0</v>
      </c>
      <c r="AE41" s="8">
        <f>AE30*Parametre!$C$116</f>
        <v>0</v>
      </c>
      <c r="AF41" s="8">
        <f>AF30*Parametre!$C$116</f>
        <v>0</v>
      </c>
      <c r="AG41" s="8">
        <f>AG30*Parametre!$C$116</f>
        <v>0</v>
      </c>
    </row>
    <row r="42" spans="2:33" ht="10.8" thickBot="1" x14ac:dyDescent="0.25">
      <c r="B42" s="21" t="s">
        <v>289</v>
      </c>
      <c r="C42" s="22">
        <f t="shared" si="19"/>
        <v>0</v>
      </c>
      <c r="D42" s="22">
        <f t="shared" ref="D42:AG42" si="21">SUM(D41:D41)</f>
        <v>0</v>
      </c>
      <c r="E42" s="22">
        <f t="shared" si="21"/>
        <v>0</v>
      </c>
      <c r="F42" s="22">
        <f t="shared" si="21"/>
        <v>0</v>
      </c>
      <c r="G42" s="22">
        <f t="shared" si="21"/>
        <v>0</v>
      </c>
      <c r="H42" s="22">
        <f t="shared" si="21"/>
        <v>0</v>
      </c>
      <c r="I42" s="22">
        <f t="shared" si="21"/>
        <v>0</v>
      </c>
      <c r="J42" s="22">
        <f t="shared" si="21"/>
        <v>0</v>
      </c>
      <c r="K42" s="22">
        <f t="shared" si="21"/>
        <v>0</v>
      </c>
      <c r="L42" s="22">
        <f t="shared" si="21"/>
        <v>0</v>
      </c>
      <c r="M42" s="22">
        <f t="shared" si="21"/>
        <v>0</v>
      </c>
      <c r="N42" s="22">
        <f t="shared" si="21"/>
        <v>0</v>
      </c>
      <c r="O42" s="22">
        <f t="shared" si="21"/>
        <v>0</v>
      </c>
      <c r="P42" s="22">
        <f t="shared" si="21"/>
        <v>0</v>
      </c>
      <c r="Q42" s="22">
        <f t="shared" si="21"/>
        <v>0</v>
      </c>
      <c r="R42" s="22">
        <f t="shared" si="21"/>
        <v>0</v>
      </c>
      <c r="S42" s="22">
        <f t="shared" si="21"/>
        <v>0</v>
      </c>
      <c r="T42" s="22">
        <f t="shared" si="21"/>
        <v>0</v>
      </c>
      <c r="U42" s="22">
        <f t="shared" si="21"/>
        <v>0</v>
      </c>
      <c r="V42" s="22">
        <f t="shared" si="21"/>
        <v>0</v>
      </c>
      <c r="W42" s="22">
        <f t="shared" si="21"/>
        <v>0</v>
      </c>
      <c r="X42" s="22">
        <f t="shared" si="21"/>
        <v>0</v>
      </c>
      <c r="Y42" s="22">
        <f t="shared" si="21"/>
        <v>0</v>
      </c>
      <c r="Z42" s="22">
        <f t="shared" si="21"/>
        <v>0</v>
      </c>
      <c r="AA42" s="22">
        <f t="shared" si="21"/>
        <v>0</v>
      </c>
      <c r="AB42" s="22">
        <f t="shared" si="21"/>
        <v>0</v>
      </c>
      <c r="AC42" s="22">
        <f t="shared" si="21"/>
        <v>0</v>
      </c>
      <c r="AD42" s="22">
        <f t="shared" si="21"/>
        <v>0</v>
      </c>
      <c r="AE42" s="22">
        <f t="shared" si="21"/>
        <v>0</v>
      </c>
      <c r="AF42" s="22">
        <f t="shared" si="21"/>
        <v>0</v>
      </c>
      <c r="AG42" s="22">
        <f t="shared" si="21"/>
        <v>0</v>
      </c>
    </row>
    <row r="43" spans="2:33" ht="10.8" thickTop="1" x14ac:dyDescent="0.2">
      <c r="B43" s="23" t="s">
        <v>290</v>
      </c>
      <c r="C43" s="24">
        <f t="shared" si="19"/>
        <v>3575086.9279454546</v>
      </c>
      <c r="D43" s="24">
        <f t="shared" ref="D43:AG43" si="22">SUM(D40,D42)</f>
        <v>0</v>
      </c>
      <c r="E43" s="24">
        <f t="shared" si="22"/>
        <v>0</v>
      </c>
      <c r="F43" s="24">
        <f t="shared" si="22"/>
        <v>16245</v>
      </c>
      <c r="G43" s="24">
        <f t="shared" si="22"/>
        <v>62280</v>
      </c>
      <c r="H43" s="24">
        <f t="shared" si="22"/>
        <v>62280</v>
      </c>
      <c r="I43" s="24">
        <f t="shared" si="22"/>
        <v>64530</v>
      </c>
      <c r="J43" s="24">
        <f t="shared" si="22"/>
        <v>66780</v>
      </c>
      <c r="K43" s="24">
        <f t="shared" si="22"/>
        <v>66780</v>
      </c>
      <c r="L43" s="24">
        <f t="shared" si="22"/>
        <v>66780</v>
      </c>
      <c r="M43" s="24">
        <f t="shared" si="22"/>
        <v>66780</v>
      </c>
      <c r="N43" s="24">
        <f t="shared" si="22"/>
        <v>66780</v>
      </c>
      <c r="O43" s="24">
        <f t="shared" si="22"/>
        <v>66780</v>
      </c>
      <c r="P43" s="24">
        <f t="shared" si="22"/>
        <v>66780</v>
      </c>
      <c r="Q43" s="24">
        <f t="shared" si="22"/>
        <v>66780</v>
      </c>
      <c r="R43" s="24">
        <f t="shared" si="22"/>
        <v>66780</v>
      </c>
      <c r="S43" s="24">
        <f t="shared" si="22"/>
        <v>66780</v>
      </c>
      <c r="T43" s="24">
        <f t="shared" si="22"/>
        <v>66780</v>
      </c>
      <c r="U43" s="24">
        <f t="shared" si="22"/>
        <v>66780</v>
      </c>
      <c r="V43" s="24">
        <f t="shared" si="22"/>
        <v>66780</v>
      </c>
      <c r="W43" s="24">
        <f t="shared" si="22"/>
        <v>66780</v>
      </c>
      <c r="X43" s="24">
        <f t="shared" si="22"/>
        <v>66780</v>
      </c>
      <c r="Y43" s="24">
        <f t="shared" si="22"/>
        <v>66780</v>
      </c>
      <c r="Z43" s="24">
        <f t="shared" si="22"/>
        <v>66780</v>
      </c>
      <c r="AA43" s="24">
        <f t="shared" si="22"/>
        <v>626160.78027909098</v>
      </c>
      <c r="AB43" s="24">
        <f t="shared" si="22"/>
        <v>1281181.1476663635</v>
      </c>
      <c r="AC43" s="24">
        <f t="shared" si="22"/>
        <v>62280</v>
      </c>
      <c r="AD43" s="24">
        <f t="shared" si="22"/>
        <v>64530</v>
      </c>
      <c r="AE43" s="24">
        <f t="shared" si="22"/>
        <v>66780</v>
      </c>
      <c r="AF43" s="24">
        <f t="shared" si="22"/>
        <v>66780</v>
      </c>
      <c r="AG43" s="24">
        <f t="shared" si="22"/>
        <v>66780</v>
      </c>
    </row>
    <row r="45" spans="2:33" x14ac:dyDescent="0.2">
      <c r="B45" s="2" t="s">
        <v>273</v>
      </c>
    </row>
    <row r="46" spans="2:33" x14ac:dyDescent="0.2">
      <c r="B46" s="2" t="s">
        <v>274</v>
      </c>
    </row>
  </sheetData>
  <sheetProtection algorithmName="SHA-512" hashValue="Ez+TYfIYHJJ7q5UHtw53Q/Z///5B/fDKZPdK4aMjcyPIramBKK+xYITBzmo4totcT2aSav/bnCNlBjixpzsOzQ==" saltValue="6bx3nsgC2WhJprBMgfkc9w==" spinCount="100000" sheet="1" objects="1" scenarios="1"/>
  <phoneticPr fontId="3" type="noConversion"/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18 D7" formulaRange="1"/>
    <ignoredError sqref="D29:AG29 D40:AG40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2:AG23"/>
  <sheetViews>
    <sheetView zoomScaleNormal="100" workbookViewId="0">
      <selection activeCell="B18" sqref="B18:C23"/>
    </sheetView>
  </sheetViews>
  <sheetFormatPr defaultColWidth="9.109375" defaultRowHeight="10.199999999999999" x14ac:dyDescent="0.2"/>
  <cols>
    <col min="1" max="1" width="2.6640625" style="2" customWidth="1"/>
    <col min="2" max="2" width="22.6640625" style="2" customWidth="1"/>
    <col min="3" max="3" width="10.6640625" style="2" customWidth="1"/>
    <col min="4" max="33" width="6.6640625" style="2" customWidth="1"/>
    <col min="34" max="16384" width="9.109375" style="2"/>
  </cols>
  <sheetData>
    <row r="2" spans="2:33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 t="s">
        <v>316</v>
      </c>
      <c r="C3" s="4"/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</row>
    <row r="4" spans="2:33" x14ac:dyDescent="0.2">
      <c r="B4" s="6" t="s">
        <v>42</v>
      </c>
      <c r="C4" s="6" t="s">
        <v>9</v>
      </c>
      <c r="D4" s="7">
        <f>Parametre!C13</f>
        <v>2024</v>
      </c>
      <c r="E4" s="7">
        <f>$D$4+D3</f>
        <v>2025</v>
      </c>
      <c r="F4" s="7">
        <f>$D$4+E3</f>
        <v>2026</v>
      </c>
      <c r="G4" s="7">
        <f t="shared" ref="G4:AG4" si="0">$D$4+F3</f>
        <v>2027</v>
      </c>
      <c r="H4" s="7">
        <f t="shared" si="0"/>
        <v>2028</v>
      </c>
      <c r="I4" s="7">
        <f t="shared" si="0"/>
        <v>2029</v>
      </c>
      <c r="J4" s="7">
        <f t="shared" si="0"/>
        <v>2030</v>
      </c>
      <c r="K4" s="7">
        <f t="shared" si="0"/>
        <v>2031</v>
      </c>
      <c r="L4" s="7">
        <f t="shared" si="0"/>
        <v>2032</v>
      </c>
      <c r="M4" s="7">
        <f t="shared" si="0"/>
        <v>2033</v>
      </c>
      <c r="N4" s="7">
        <f t="shared" si="0"/>
        <v>2034</v>
      </c>
      <c r="O4" s="7">
        <f t="shared" si="0"/>
        <v>2035</v>
      </c>
      <c r="P4" s="7">
        <f t="shared" si="0"/>
        <v>2036</v>
      </c>
      <c r="Q4" s="7">
        <f t="shared" si="0"/>
        <v>2037</v>
      </c>
      <c r="R4" s="7">
        <f t="shared" si="0"/>
        <v>2038</v>
      </c>
      <c r="S4" s="7">
        <f t="shared" si="0"/>
        <v>2039</v>
      </c>
      <c r="T4" s="7">
        <f t="shared" si="0"/>
        <v>2040</v>
      </c>
      <c r="U4" s="7">
        <f t="shared" si="0"/>
        <v>2041</v>
      </c>
      <c r="V4" s="7">
        <f t="shared" si="0"/>
        <v>2042</v>
      </c>
      <c r="W4" s="7">
        <f t="shared" si="0"/>
        <v>2043</v>
      </c>
      <c r="X4" s="7">
        <f t="shared" si="0"/>
        <v>2044</v>
      </c>
      <c r="Y4" s="7">
        <f t="shared" si="0"/>
        <v>2045</v>
      </c>
      <c r="Z4" s="7">
        <f t="shared" si="0"/>
        <v>2046</v>
      </c>
      <c r="AA4" s="7">
        <f t="shared" si="0"/>
        <v>2047</v>
      </c>
      <c r="AB4" s="7">
        <f t="shared" si="0"/>
        <v>2048</v>
      </c>
      <c r="AC4" s="7">
        <f t="shared" si="0"/>
        <v>2049</v>
      </c>
      <c r="AD4" s="7">
        <f t="shared" si="0"/>
        <v>2050</v>
      </c>
      <c r="AE4" s="7">
        <f t="shared" si="0"/>
        <v>2051</v>
      </c>
      <c r="AF4" s="7">
        <f t="shared" si="0"/>
        <v>2052</v>
      </c>
      <c r="AG4" s="7">
        <f t="shared" si="0"/>
        <v>2053</v>
      </c>
    </row>
    <row r="5" spans="2:33" x14ac:dyDescent="0.2">
      <c r="B5" s="3" t="s">
        <v>525</v>
      </c>
      <c r="C5" s="8">
        <f>SUM(D5:AG5)</f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</row>
    <row r="6" spans="2:33" x14ac:dyDescent="0.2">
      <c r="B6" s="3" t="s">
        <v>73</v>
      </c>
      <c r="C6" s="8">
        <f>SUM(D6:AG6)</f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</row>
    <row r="7" spans="2:33" x14ac:dyDescent="0.2">
      <c r="B7" s="4" t="s">
        <v>11</v>
      </c>
      <c r="C7" s="13">
        <f>SUM(D7:AG7)</f>
        <v>0</v>
      </c>
      <c r="D7" s="13">
        <f>SUM(D5:D6)</f>
        <v>0</v>
      </c>
      <c r="E7" s="13">
        <f t="shared" ref="E7:AG7" si="1">SUM(E5:E6)</f>
        <v>0</v>
      </c>
      <c r="F7" s="13">
        <f t="shared" si="1"/>
        <v>0</v>
      </c>
      <c r="G7" s="13">
        <f t="shared" si="1"/>
        <v>0</v>
      </c>
      <c r="H7" s="13">
        <f t="shared" si="1"/>
        <v>0</v>
      </c>
      <c r="I7" s="13">
        <f t="shared" si="1"/>
        <v>0</v>
      </c>
      <c r="J7" s="13">
        <f t="shared" si="1"/>
        <v>0</v>
      </c>
      <c r="K7" s="13">
        <f t="shared" si="1"/>
        <v>0</v>
      </c>
      <c r="L7" s="13">
        <f t="shared" si="1"/>
        <v>0</v>
      </c>
      <c r="M7" s="13">
        <f t="shared" si="1"/>
        <v>0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  <c r="R7" s="13">
        <f t="shared" si="1"/>
        <v>0</v>
      </c>
      <c r="S7" s="13">
        <f t="shared" si="1"/>
        <v>0</v>
      </c>
      <c r="T7" s="13">
        <f t="shared" si="1"/>
        <v>0</v>
      </c>
      <c r="U7" s="13">
        <f t="shared" si="1"/>
        <v>0</v>
      </c>
      <c r="V7" s="13">
        <f t="shared" si="1"/>
        <v>0</v>
      </c>
      <c r="W7" s="13">
        <f t="shared" si="1"/>
        <v>0</v>
      </c>
      <c r="X7" s="13">
        <f t="shared" si="1"/>
        <v>0</v>
      </c>
      <c r="Y7" s="13">
        <f t="shared" si="1"/>
        <v>0</v>
      </c>
      <c r="Z7" s="13">
        <f t="shared" si="1"/>
        <v>0</v>
      </c>
      <c r="AA7" s="13">
        <f t="shared" si="1"/>
        <v>0</v>
      </c>
      <c r="AB7" s="13">
        <f t="shared" si="1"/>
        <v>0</v>
      </c>
      <c r="AC7" s="13">
        <f t="shared" si="1"/>
        <v>0</v>
      </c>
      <c r="AD7" s="13">
        <f t="shared" si="1"/>
        <v>0</v>
      </c>
      <c r="AE7" s="13">
        <f t="shared" si="1"/>
        <v>0</v>
      </c>
      <c r="AF7" s="13">
        <f t="shared" si="1"/>
        <v>0</v>
      </c>
      <c r="AG7" s="13">
        <f t="shared" si="1"/>
        <v>0</v>
      </c>
    </row>
    <row r="10" spans="2:33" x14ac:dyDescent="0.2">
      <c r="B10" s="3"/>
      <c r="C10" s="3"/>
      <c r="D10" s="3" t="s">
        <v>10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2:33" x14ac:dyDescent="0.2">
      <c r="B11" s="4" t="s">
        <v>317</v>
      </c>
      <c r="C11" s="4"/>
      <c r="D11" s="3">
        <v>1</v>
      </c>
      <c r="E11" s="3">
        <v>2</v>
      </c>
      <c r="F11" s="3">
        <v>3</v>
      </c>
      <c r="G11" s="3">
        <v>4</v>
      </c>
      <c r="H11" s="3">
        <v>5</v>
      </c>
      <c r="I11" s="3">
        <v>6</v>
      </c>
      <c r="J11" s="3">
        <v>7</v>
      </c>
      <c r="K11" s="3">
        <v>8</v>
      </c>
      <c r="L11" s="3">
        <v>9</v>
      </c>
      <c r="M11" s="3">
        <v>10</v>
      </c>
      <c r="N11" s="3">
        <v>11</v>
      </c>
      <c r="O11" s="3">
        <v>12</v>
      </c>
      <c r="P11" s="3">
        <v>13</v>
      </c>
      <c r="Q11" s="3">
        <v>14</v>
      </c>
      <c r="R11" s="3">
        <v>15</v>
      </c>
      <c r="S11" s="3">
        <v>16</v>
      </c>
      <c r="T11" s="3">
        <v>17</v>
      </c>
      <c r="U11" s="3">
        <v>18</v>
      </c>
      <c r="V11" s="3">
        <v>19</v>
      </c>
      <c r="W11" s="3">
        <v>20</v>
      </c>
      <c r="X11" s="3">
        <v>21</v>
      </c>
      <c r="Y11" s="3">
        <v>22</v>
      </c>
      <c r="Z11" s="3">
        <v>23</v>
      </c>
      <c r="AA11" s="3">
        <v>24</v>
      </c>
      <c r="AB11" s="3">
        <v>25</v>
      </c>
      <c r="AC11" s="3">
        <v>26</v>
      </c>
      <c r="AD11" s="3">
        <v>27</v>
      </c>
      <c r="AE11" s="3">
        <v>28</v>
      </c>
      <c r="AF11" s="3">
        <v>29</v>
      </c>
      <c r="AG11" s="3">
        <v>30</v>
      </c>
    </row>
    <row r="12" spans="2:33" x14ac:dyDescent="0.2">
      <c r="B12" s="6" t="s">
        <v>44</v>
      </c>
      <c r="C12" s="6" t="s">
        <v>9</v>
      </c>
      <c r="D12" s="20">
        <f>D4</f>
        <v>2024</v>
      </c>
      <c r="E12" s="20">
        <f>E4</f>
        <v>2025</v>
      </c>
      <c r="F12" s="20">
        <f>F4</f>
        <v>2026</v>
      </c>
      <c r="G12" s="20">
        <f t="shared" ref="G12:AG12" si="2">G4</f>
        <v>2027</v>
      </c>
      <c r="H12" s="20">
        <f t="shared" si="2"/>
        <v>2028</v>
      </c>
      <c r="I12" s="20">
        <f t="shared" si="2"/>
        <v>2029</v>
      </c>
      <c r="J12" s="20">
        <f t="shared" si="2"/>
        <v>2030</v>
      </c>
      <c r="K12" s="20">
        <f t="shared" si="2"/>
        <v>2031</v>
      </c>
      <c r="L12" s="20">
        <f t="shared" si="2"/>
        <v>2032</v>
      </c>
      <c r="M12" s="20">
        <f t="shared" si="2"/>
        <v>2033</v>
      </c>
      <c r="N12" s="20">
        <f t="shared" si="2"/>
        <v>2034</v>
      </c>
      <c r="O12" s="20">
        <f t="shared" si="2"/>
        <v>2035</v>
      </c>
      <c r="P12" s="20">
        <f t="shared" si="2"/>
        <v>2036</v>
      </c>
      <c r="Q12" s="20">
        <f t="shared" si="2"/>
        <v>2037</v>
      </c>
      <c r="R12" s="20">
        <f t="shared" si="2"/>
        <v>2038</v>
      </c>
      <c r="S12" s="20">
        <f t="shared" si="2"/>
        <v>2039</v>
      </c>
      <c r="T12" s="20">
        <f t="shared" si="2"/>
        <v>2040</v>
      </c>
      <c r="U12" s="20">
        <f t="shared" si="2"/>
        <v>2041</v>
      </c>
      <c r="V12" s="20">
        <f t="shared" si="2"/>
        <v>2042</v>
      </c>
      <c r="W12" s="20">
        <f t="shared" si="2"/>
        <v>2043</v>
      </c>
      <c r="X12" s="20">
        <f t="shared" si="2"/>
        <v>2044</v>
      </c>
      <c r="Y12" s="20">
        <f t="shared" si="2"/>
        <v>2045</v>
      </c>
      <c r="Z12" s="20">
        <f t="shared" si="2"/>
        <v>2046</v>
      </c>
      <c r="AA12" s="20">
        <f t="shared" si="2"/>
        <v>2047</v>
      </c>
      <c r="AB12" s="20">
        <f t="shared" si="2"/>
        <v>2048</v>
      </c>
      <c r="AC12" s="20">
        <f t="shared" si="2"/>
        <v>2049</v>
      </c>
      <c r="AD12" s="20">
        <f t="shared" si="2"/>
        <v>2050</v>
      </c>
      <c r="AE12" s="20">
        <f t="shared" si="2"/>
        <v>2051</v>
      </c>
      <c r="AF12" s="20">
        <f t="shared" si="2"/>
        <v>2052</v>
      </c>
      <c r="AG12" s="20">
        <f t="shared" si="2"/>
        <v>2053</v>
      </c>
    </row>
    <row r="13" spans="2:33" x14ac:dyDescent="0.2">
      <c r="B13" s="3" t="s">
        <v>525</v>
      </c>
      <c r="C13" s="8">
        <f>SUM(D13:AG13)</f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</row>
    <row r="14" spans="2:33" x14ac:dyDescent="0.2">
      <c r="B14" s="3" t="s">
        <v>73</v>
      </c>
      <c r="C14" s="8">
        <f>SUM(D14:AG14)</f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</row>
    <row r="15" spans="2:33" x14ac:dyDescent="0.2">
      <c r="B15" s="4" t="s">
        <v>11</v>
      </c>
      <c r="C15" s="13">
        <f>SUM(D15:AG15)</f>
        <v>0</v>
      </c>
      <c r="D15" s="13">
        <f>SUM(D13:D14)</f>
        <v>0</v>
      </c>
      <c r="E15" s="13">
        <f t="shared" ref="E15:AG15" si="3">SUM(E13:E14)</f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 t="shared" si="3"/>
        <v>0</v>
      </c>
      <c r="N15" s="13">
        <f t="shared" si="3"/>
        <v>0</v>
      </c>
      <c r="O15" s="13">
        <f t="shared" si="3"/>
        <v>0</v>
      </c>
      <c r="P15" s="13">
        <f t="shared" si="3"/>
        <v>0</v>
      </c>
      <c r="Q15" s="13">
        <f t="shared" si="3"/>
        <v>0</v>
      </c>
      <c r="R15" s="13">
        <f t="shared" si="3"/>
        <v>0</v>
      </c>
      <c r="S15" s="13">
        <f t="shared" si="3"/>
        <v>0</v>
      </c>
      <c r="T15" s="13">
        <f t="shared" si="3"/>
        <v>0</v>
      </c>
      <c r="U15" s="13">
        <f t="shared" si="3"/>
        <v>0</v>
      </c>
      <c r="V15" s="13">
        <f t="shared" si="3"/>
        <v>0</v>
      </c>
      <c r="W15" s="13">
        <f t="shared" si="3"/>
        <v>0</v>
      </c>
      <c r="X15" s="13">
        <f t="shared" si="3"/>
        <v>0</v>
      </c>
      <c r="Y15" s="13">
        <f t="shared" si="3"/>
        <v>0</v>
      </c>
      <c r="Z15" s="13">
        <f t="shared" si="3"/>
        <v>0</v>
      </c>
      <c r="AA15" s="13">
        <f t="shared" si="3"/>
        <v>0</v>
      </c>
      <c r="AB15" s="13">
        <f t="shared" si="3"/>
        <v>0</v>
      </c>
      <c r="AC15" s="13">
        <f t="shared" si="3"/>
        <v>0</v>
      </c>
      <c r="AD15" s="13">
        <f t="shared" si="3"/>
        <v>0</v>
      </c>
      <c r="AE15" s="13">
        <f t="shared" si="3"/>
        <v>0</v>
      </c>
      <c r="AF15" s="13">
        <f t="shared" si="3"/>
        <v>0</v>
      </c>
      <c r="AG15" s="13">
        <f t="shared" si="3"/>
        <v>0</v>
      </c>
    </row>
    <row r="18" spans="2:33" x14ac:dyDescent="0.2">
      <c r="B18" s="3"/>
      <c r="C18" s="3"/>
      <c r="D18" s="3" t="s">
        <v>10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2:33" x14ac:dyDescent="0.2">
      <c r="B19" s="4" t="s">
        <v>318</v>
      </c>
      <c r="C19" s="4"/>
      <c r="D19" s="3">
        <v>1</v>
      </c>
      <c r="E19" s="3">
        <v>2</v>
      </c>
      <c r="F19" s="3">
        <v>3</v>
      </c>
      <c r="G19" s="3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  <c r="P19" s="3">
        <v>13</v>
      </c>
      <c r="Q19" s="3">
        <v>14</v>
      </c>
      <c r="R19" s="3">
        <v>15</v>
      </c>
      <c r="S19" s="3">
        <v>16</v>
      </c>
      <c r="T19" s="3">
        <v>17</v>
      </c>
      <c r="U19" s="3">
        <v>18</v>
      </c>
      <c r="V19" s="3">
        <v>19</v>
      </c>
      <c r="W19" s="3">
        <v>20</v>
      </c>
      <c r="X19" s="3">
        <v>21</v>
      </c>
      <c r="Y19" s="3">
        <v>22</v>
      </c>
      <c r="Z19" s="3">
        <v>23</v>
      </c>
      <c r="AA19" s="3">
        <v>24</v>
      </c>
      <c r="AB19" s="3">
        <v>25</v>
      </c>
      <c r="AC19" s="3">
        <v>26</v>
      </c>
      <c r="AD19" s="3">
        <v>27</v>
      </c>
      <c r="AE19" s="3">
        <v>28</v>
      </c>
      <c r="AF19" s="3">
        <v>29</v>
      </c>
      <c r="AG19" s="3">
        <v>30</v>
      </c>
    </row>
    <row r="20" spans="2:33" x14ac:dyDescent="0.2">
      <c r="B20" s="206" t="s">
        <v>319</v>
      </c>
      <c r="C20" s="206" t="s">
        <v>9</v>
      </c>
      <c r="D20" s="151">
        <f>D4</f>
        <v>2024</v>
      </c>
      <c r="E20" s="151">
        <f t="shared" ref="E20:AG20" si="4">E4</f>
        <v>2025</v>
      </c>
      <c r="F20" s="151">
        <f t="shared" si="4"/>
        <v>2026</v>
      </c>
      <c r="G20" s="151">
        <f t="shared" si="4"/>
        <v>2027</v>
      </c>
      <c r="H20" s="151">
        <f t="shared" si="4"/>
        <v>2028</v>
      </c>
      <c r="I20" s="151">
        <f t="shared" si="4"/>
        <v>2029</v>
      </c>
      <c r="J20" s="151">
        <f t="shared" si="4"/>
        <v>2030</v>
      </c>
      <c r="K20" s="151">
        <f t="shared" si="4"/>
        <v>2031</v>
      </c>
      <c r="L20" s="151">
        <f t="shared" si="4"/>
        <v>2032</v>
      </c>
      <c r="M20" s="151">
        <f t="shared" si="4"/>
        <v>2033</v>
      </c>
      <c r="N20" s="151">
        <f t="shared" si="4"/>
        <v>2034</v>
      </c>
      <c r="O20" s="151">
        <f t="shared" si="4"/>
        <v>2035</v>
      </c>
      <c r="P20" s="151">
        <f t="shared" si="4"/>
        <v>2036</v>
      </c>
      <c r="Q20" s="151">
        <f t="shared" si="4"/>
        <v>2037</v>
      </c>
      <c r="R20" s="151">
        <f t="shared" si="4"/>
        <v>2038</v>
      </c>
      <c r="S20" s="151">
        <f t="shared" si="4"/>
        <v>2039</v>
      </c>
      <c r="T20" s="151">
        <f t="shared" si="4"/>
        <v>2040</v>
      </c>
      <c r="U20" s="151">
        <f t="shared" si="4"/>
        <v>2041</v>
      </c>
      <c r="V20" s="151">
        <f t="shared" si="4"/>
        <v>2042</v>
      </c>
      <c r="W20" s="151">
        <f t="shared" si="4"/>
        <v>2043</v>
      </c>
      <c r="X20" s="151">
        <f t="shared" si="4"/>
        <v>2044</v>
      </c>
      <c r="Y20" s="151">
        <f t="shared" si="4"/>
        <v>2045</v>
      </c>
      <c r="Z20" s="151">
        <f t="shared" si="4"/>
        <v>2046</v>
      </c>
      <c r="AA20" s="151">
        <f t="shared" si="4"/>
        <v>2047</v>
      </c>
      <c r="AB20" s="151">
        <f t="shared" si="4"/>
        <v>2048</v>
      </c>
      <c r="AC20" s="151">
        <f t="shared" si="4"/>
        <v>2049</v>
      </c>
      <c r="AD20" s="151">
        <f t="shared" si="4"/>
        <v>2050</v>
      </c>
      <c r="AE20" s="151">
        <f t="shared" si="4"/>
        <v>2051</v>
      </c>
      <c r="AF20" s="151">
        <f t="shared" si="4"/>
        <v>2052</v>
      </c>
      <c r="AG20" s="151">
        <f t="shared" si="4"/>
        <v>2053</v>
      </c>
    </row>
    <row r="21" spans="2:33" x14ac:dyDescent="0.2">
      <c r="B21" s="3" t="s">
        <v>525</v>
      </c>
      <c r="C21" s="8">
        <f>SUM(D21:AG21)</f>
        <v>0</v>
      </c>
      <c r="D21" s="8">
        <f>D13-D5</f>
        <v>0</v>
      </c>
      <c r="E21" s="8">
        <f t="shared" ref="E21:AG21" si="5">E13-E5</f>
        <v>0</v>
      </c>
      <c r="F21" s="8">
        <f t="shared" si="5"/>
        <v>0</v>
      </c>
      <c r="G21" s="8">
        <f t="shared" si="5"/>
        <v>0</v>
      </c>
      <c r="H21" s="8">
        <f t="shared" si="5"/>
        <v>0</v>
      </c>
      <c r="I21" s="8">
        <f t="shared" si="5"/>
        <v>0</v>
      </c>
      <c r="J21" s="8">
        <f t="shared" si="5"/>
        <v>0</v>
      </c>
      <c r="K21" s="8">
        <f t="shared" si="5"/>
        <v>0</v>
      </c>
      <c r="L21" s="8">
        <f t="shared" si="5"/>
        <v>0</v>
      </c>
      <c r="M21" s="8">
        <f t="shared" si="5"/>
        <v>0</v>
      </c>
      <c r="N21" s="8">
        <f t="shared" si="5"/>
        <v>0</v>
      </c>
      <c r="O21" s="8">
        <f t="shared" si="5"/>
        <v>0</v>
      </c>
      <c r="P21" s="8">
        <f t="shared" si="5"/>
        <v>0</v>
      </c>
      <c r="Q21" s="8">
        <f t="shared" si="5"/>
        <v>0</v>
      </c>
      <c r="R21" s="8">
        <f t="shared" si="5"/>
        <v>0</v>
      </c>
      <c r="S21" s="8">
        <f t="shared" si="5"/>
        <v>0</v>
      </c>
      <c r="T21" s="8">
        <f t="shared" si="5"/>
        <v>0</v>
      </c>
      <c r="U21" s="8">
        <f t="shared" si="5"/>
        <v>0</v>
      </c>
      <c r="V21" s="8">
        <f t="shared" si="5"/>
        <v>0</v>
      </c>
      <c r="W21" s="8">
        <f t="shared" si="5"/>
        <v>0</v>
      </c>
      <c r="X21" s="8">
        <f t="shared" si="5"/>
        <v>0</v>
      </c>
      <c r="Y21" s="8">
        <f t="shared" si="5"/>
        <v>0</v>
      </c>
      <c r="Z21" s="8">
        <f t="shared" si="5"/>
        <v>0</v>
      </c>
      <c r="AA21" s="8">
        <f t="shared" si="5"/>
        <v>0</v>
      </c>
      <c r="AB21" s="8">
        <f t="shared" si="5"/>
        <v>0</v>
      </c>
      <c r="AC21" s="8">
        <f t="shared" si="5"/>
        <v>0</v>
      </c>
      <c r="AD21" s="8">
        <f t="shared" si="5"/>
        <v>0</v>
      </c>
      <c r="AE21" s="8">
        <f t="shared" si="5"/>
        <v>0</v>
      </c>
      <c r="AF21" s="8">
        <f t="shared" si="5"/>
        <v>0</v>
      </c>
      <c r="AG21" s="8">
        <f t="shared" si="5"/>
        <v>0</v>
      </c>
    </row>
    <row r="22" spans="2:33" x14ac:dyDescent="0.2">
      <c r="B22" s="3" t="s">
        <v>73</v>
      </c>
      <c r="C22" s="8">
        <f>SUM(D22:AG22)</f>
        <v>0</v>
      </c>
      <c r="D22" s="8">
        <f>D14-D6</f>
        <v>0</v>
      </c>
      <c r="E22" s="8">
        <f t="shared" ref="E22:AG22" si="6">E14-E6</f>
        <v>0</v>
      </c>
      <c r="F22" s="8">
        <f t="shared" si="6"/>
        <v>0</v>
      </c>
      <c r="G22" s="8">
        <f t="shared" si="6"/>
        <v>0</v>
      </c>
      <c r="H22" s="8">
        <f t="shared" si="6"/>
        <v>0</v>
      </c>
      <c r="I22" s="8">
        <f t="shared" si="6"/>
        <v>0</v>
      </c>
      <c r="J22" s="8">
        <f t="shared" si="6"/>
        <v>0</v>
      </c>
      <c r="K22" s="8">
        <f t="shared" si="6"/>
        <v>0</v>
      </c>
      <c r="L22" s="8">
        <f t="shared" si="6"/>
        <v>0</v>
      </c>
      <c r="M22" s="8">
        <f t="shared" si="6"/>
        <v>0</v>
      </c>
      <c r="N22" s="8">
        <f t="shared" si="6"/>
        <v>0</v>
      </c>
      <c r="O22" s="8">
        <f t="shared" si="6"/>
        <v>0</v>
      </c>
      <c r="P22" s="8">
        <f t="shared" si="6"/>
        <v>0</v>
      </c>
      <c r="Q22" s="8">
        <f t="shared" si="6"/>
        <v>0</v>
      </c>
      <c r="R22" s="8">
        <f t="shared" si="6"/>
        <v>0</v>
      </c>
      <c r="S22" s="8">
        <f t="shared" si="6"/>
        <v>0</v>
      </c>
      <c r="T22" s="8">
        <f t="shared" si="6"/>
        <v>0</v>
      </c>
      <c r="U22" s="8">
        <f t="shared" si="6"/>
        <v>0</v>
      </c>
      <c r="V22" s="8">
        <f t="shared" si="6"/>
        <v>0</v>
      </c>
      <c r="W22" s="8">
        <f t="shared" si="6"/>
        <v>0</v>
      </c>
      <c r="X22" s="8">
        <f t="shared" si="6"/>
        <v>0</v>
      </c>
      <c r="Y22" s="8">
        <f t="shared" si="6"/>
        <v>0</v>
      </c>
      <c r="Z22" s="8">
        <f t="shared" si="6"/>
        <v>0</v>
      </c>
      <c r="AA22" s="8">
        <f t="shared" si="6"/>
        <v>0</v>
      </c>
      <c r="AB22" s="8">
        <f t="shared" si="6"/>
        <v>0</v>
      </c>
      <c r="AC22" s="8">
        <f t="shared" si="6"/>
        <v>0</v>
      </c>
      <c r="AD22" s="8">
        <f t="shared" si="6"/>
        <v>0</v>
      </c>
      <c r="AE22" s="8">
        <f t="shared" si="6"/>
        <v>0</v>
      </c>
      <c r="AF22" s="8">
        <f t="shared" si="6"/>
        <v>0</v>
      </c>
      <c r="AG22" s="8">
        <f t="shared" si="6"/>
        <v>0</v>
      </c>
    </row>
    <row r="23" spans="2:33" x14ac:dyDescent="0.2">
      <c r="B23" s="4" t="s">
        <v>11</v>
      </c>
      <c r="C23" s="13">
        <f>SUM(D23:AG23)</f>
        <v>0</v>
      </c>
      <c r="D23" s="13">
        <f>SUM(D21:D22)</f>
        <v>0</v>
      </c>
      <c r="E23" s="13">
        <f t="shared" ref="E23:AG23" si="7">SUM(E21:E22)</f>
        <v>0</v>
      </c>
      <c r="F23" s="13">
        <f t="shared" si="7"/>
        <v>0</v>
      </c>
      <c r="G23" s="13">
        <f t="shared" si="7"/>
        <v>0</v>
      </c>
      <c r="H23" s="13">
        <f t="shared" si="7"/>
        <v>0</v>
      </c>
      <c r="I23" s="13">
        <f t="shared" si="7"/>
        <v>0</v>
      </c>
      <c r="J23" s="13">
        <f t="shared" si="7"/>
        <v>0</v>
      </c>
      <c r="K23" s="13">
        <f t="shared" si="7"/>
        <v>0</v>
      </c>
      <c r="L23" s="13">
        <f t="shared" si="7"/>
        <v>0</v>
      </c>
      <c r="M23" s="13">
        <f t="shared" si="7"/>
        <v>0</v>
      </c>
      <c r="N23" s="13">
        <f t="shared" si="7"/>
        <v>0</v>
      </c>
      <c r="O23" s="13">
        <f t="shared" si="7"/>
        <v>0</v>
      </c>
      <c r="P23" s="13">
        <f t="shared" si="7"/>
        <v>0</v>
      </c>
      <c r="Q23" s="13">
        <f t="shared" si="7"/>
        <v>0</v>
      </c>
      <c r="R23" s="13">
        <f t="shared" si="7"/>
        <v>0</v>
      </c>
      <c r="S23" s="13">
        <f t="shared" si="7"/>
        <v>0</v>
      </c>
      <c r="T23" s="13">
        <f t="shared" si="7"/>
        <v>0</v>
      </c>
      <c r="U23" s="13">
        <f t="shared" si="7"/>
        <v>0</v>
      </c>
      <c r="V23" s="13">
        <f t="shared" si="7"/>
        <v>0</v>
      </c>
      <c r="W23" s="13">
        <f t="shared" si="7"/>
        <v>0</v>
      </c>
      <c r="X23" s="13">
        <f t="shared" si="7"/>
        <v>0</v>
      </c>
      <c r="Y23" s="13">
        <f t="shared" si="7"/>
        <v>0</v>
      </c>
      <c r="Z23" s="13">
        <f t="shared" si="7"/>
        <v>0</v>
      </c>
      <c r="AA23" s="13">
        <f t="shared" si="7"/>
        <v>0</v>
      </c>
      <c r="AB23" s="13">
        <f t="shared" si="7"/>
        <v>0</v>
      </c>
      <c r="AC23" s="13">
        <f t="shared" si="7"/>
        <v>0</v>
      </c>
      <c r="AD23" s="13">
        <f t="shared" si="7"/>
        <v>0</v>
      </c>
      <c r="AE23" s="13">
        <f t="shared" si="7"/>
        <v>0</v>
      </c>
      <c r="AF23" s="13">
        <f t="shared" si="7"/>
        <v>0</v>
      </c>
      <c r="AG23" s="13">
        <f t="shared" si="7"/>
        <v>0</v>
      </c>
    </row>
  </sheetData>
  <sheetProtection algorithmName="SHA-512" hashValue="zCO2K8mppZnRp/q9no8unUAoLIYfoqfxt4U+76PHevCbON/jl3EUcZ6PWk1gQoxb0CSc2RjQh2eW1uwPHBJQtQ==" saltValue="Wie9JUH/nHu8wh2XAAlWWA==" spinCount="100000" sheet="1" objects="1" scenarios="1"/>
  <phoneticPr fontId="3" type="noConversion"/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  <ignoredErrors>
    <ignoredError sqref="D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2:AG27"/>
  <sheetViews>
    <sheetView zoomScaleNormal="100" workbookViewId="0">
      <selection activeCell="F6" sqref="F6:F7"/>
    </sheetView>
  </sheetViews>
  <sheetFormatPr defaultColWidth="9.109375" defaultRowHeight="10.199999999999999" x14ac:dyDescent="0.2"/>
  <cols>
    <col min="1" max="1" width="2.5546875" style="2" customWidth="1"/>
    <col min="2" max="2" width="30.6640625" style="2" customWidth="1"/>
    <col min="3" max="4" width="12.6640625" style="2" customWidth="1"/>
    <col min="5" max="5" width="6.6640625" style="2" customWidth="1"/>
    <col min="6" max="6" width="9.6640625" style="2" customWidth="1"/>
    <col min="7" max="7" width="11.21875" style="2" customWidth="1"/>
    <col min="8" max="33" width="6.6640625" style="2" customWidth="1"/>
    <col min="34" max="16384" width="9.109375" style="2"/>
  </cols>
  <sheetData>
    <row r="2" spans="2:6" x14ac:dyDescent="0.2">
      <c r="B2" s="6" t="s">
        <v>15</v>
      </c>
      <c r="C2" s="143" t="s">
        <v>32</v>
      </c>
      <c r="D2" s="143" t="s">
        <v>33</v>
      </c>
    </row>
    <row r="3" spans="2:6" x14ac:dyDescent="0.2">
      <c r="B3" s="3" t="s">
        <v>348</v>
      </c>
      <c r="C3" s="148">
        <f>'01 Investičné výdavky'!C28</f>
        <v>7923475.2353131305</v>
      </c>
      <c r="D3" s="32">
        <f>'06 Finančná analýza'!C5</f>
        <v>6858710.0883056708</v>
      </c>
      <c r="F3" s="2" t="s">
        <v>297</v>
      </c>
    </row>
    <row r="4" spans="2:6" x14ac:dyDescent="0.2">
      <c r="B4" s="3" t="s">
        <v>16</v>
      </c>
      <c r="C4" s="148">
        <f>'06 Finančná analýza'!AG8</f>
        <v>0</v>
      </c>
      <c r="D4" s="32">
        <f>'06 Finančná analýza'!C8</f>
        <v>0</v>
      </c>
    </row>
    <row r="5" spans="2:6" x14ac:dyDescent="0.2">
      <c r="B5" s="3" t="s">
        <v>281</v>
      </c>
      <c r="C5" s="148">
        <f>'04 Prevádzkové príjmy'!C23</f>
        <v>0</v>
      </c>
      <c r="D5" s="32">
        <f>'06 Finančná analýza'!C7</f>
        <v>0</v>
      </c>
    </row>
    <row r="6" spans="2:6" x14ac:dyDescent="0.2">
      <c r="B6" s="3" t="s">
        <v>76</v>
      </c>
      <c r="C6" s="148">
        <f>'03 Prevádzkové výdavky'!C32</f>
        <v>3972318.8088282822</v>
      </c>
      <c r="D6" s="32">
        <f>'06 Finančná analýza'!C6</f>
        <v>1828805.492222796</v>
      </c>
      <c r="F6" s="423" t="s">
        <v>682</v>
      </c>
    </row>
    <row r="7" spans="2:6" x14ac:dyDescent="0.2">
      <c r="B7" s="3" t="s">
        <v>347</v>
      </c>
      <c r="C7" s="8">
        <f>IF(C5-C6&gt;0,C5-C6+C4,0)</f>
        <v>0</v>
      </c>
      <c r="D7" s="32">
        <f>IF(D5&gt;D6,D4+D5-D6,0)</f>
        <v>0</v>
      </c>
      <c r="F7" s="423" t="s">
        <v>683</v>
      </c>
    </row>
    <row r="8" spans="2:6" x14ac:dyDescent="0.2">
      <c r="B8" s="3" t="s">
        <v>349</v>
      </c>
      <c r="C8" s="148">
        <f>C3-C7</f>
        <v>7923475.2353131305</v>
      </c>
      <c r="D8" s="32">
        <f>D3-D7</f>
        <v>6858710.0883056708</v>
      </c>
    </row>
    <row r="9" spans="2:6" x14ac:dyDescent="0.2">
      <c r="B9" s="3" t="s">
        <v>350</v>
      </c>
      <c r="C9" s="348" t="s">
        <v>643</v>
      </c>
      <c r="D9" s="212">
        <f>D8/D3</f>
        <v>1</v>
      </c>
    </row>
    <row r="12" spans="2:6" x14ac:dyDescent="0.2">
      <c r="B12" s="6" t="s">
        <v>18</v>
      </c>
      <c r="C12" s="20"/>
      <c r="D12" s="2" t="s">
        <v>352</v>
      </c>
    </row>
    <row r="13" spans="2:6" x14ac:dyDescent="0.2">
      <c r="B13" s="3" t="s">
        <v>282</v>
      </c>
      <c r="C13" s="8">
        <f>'01 Investičné výdavky'!C35</f>
        <v>7923475.2353131305</v>
      </c>
    </row>
    <row r="14" spans="2:6" x14ac:dyDescent="0.2">
      <c r="B14" s="3" t="s">
        <v>283</v>
      </c>
      <c r="C14" s="8">
        <f>C13*D9</f>
        <v>7923475.2353131305</v>
      </c>
    </row>
    <row r="15" spans="2:6" x14ac:dyDescent="0.2">
      <c r="B15" s="3" t="s">
        <v>17</v>
      </c>
      <c r="C15" s="25">
        <v>0.85</v>
      </c>
    </row>
    <row r="16" spans="2:6" x14ac:dyDescent="0.2">
      <c r="B16" s="3" t="s">
        <v>19</v>
      </c>
      <c r="C16" s="8">
        <f>C14*C15</f>
        <v>6734953.9500161605</v>
      </c>
    </row>
    <row r="17" spans="2:33" x14ac:dyDescent="0.2">
      <c r="B17" s="15"/>
    </row>
    <row r="18" spans="2:33" x14ac:dyDescent="0.2">
      <c r="B18" s="15"/>
    </row>
    <row r="19" spans="2:33" x14ac:dyDescent="0.2">
      <c r="B19" s="3"/>
      <c r="C19" s="3"/>
      <c r="D19" s="3" t="s">
        <v>10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2:33" x14ac:dyDescent="0.2">
      <c r="B20" s="4"/>
      <c r="C20" s="4"/>
      <c r="D20" s="5">
        <v>1</v>
      </c>
      <c r="E20" s="5">
        <v>2</v>
      </c>
      <c r="F20" s="5">
        <v>3</v>
      </c>
      <c r="G20" s="5">
        <v>4</v>
      </c>
      <c r="H20" s="5">
        <v>5</v>
      </c>
      <c r="I20" s="5">
        <v>6</v>
      </c>
      <c r="J20" s="5">
        <v>7</v>
      </c>
      <c r="K20" s="5">
        <v>8</v>
      </c>
      <c r="L20" s="5">
        <v>9</v>
      </c>
      <c r="M20" s="5">
        <v>10</v>
      </c>
      <c r="N20" s="5">
        <v>11</v>
      </c>
      <c r="O20" s="5">
        <v>12</v>
      </c>
      <c r="P20" s="5">
        <v>13</v>
      </c>
      <c r="Q20" s="5">
        <v>14</v>
      </c>
      <c r="R20" s="5">
        <v>15</v>
      </c>
      <c r="S20" s="5">
        <v>16</v>
      </c>
      <c r="T20" s="5">
        <v>17</v>
      </c>
      <c r="U20" s="5">
        <v>18</v>
      </c>
      <c r="V20" s="5">
        <v>19</v>
      </c>
      <c r="W20" s="5">
        <v>20</v>
      </c>
      <c r="X20" s="5">
        <v>21</v>
      </c>
      <c r="Y20" s="5">
        <v>22</v>
      </c>
      <c r="Z20" s="5">
        <v>23</v>
      </c>
      <c r="AA20" s="5">
        <v>24</v>
      </c>
      <c r="AB20" s="5">
        <v>25</v>
      </c>
      <c r="AC20" s="5">
        <v>26</v>
      </c>
      <c r="AD20" s="5">
        <v>27</v>
      </c>
      <c r="AE20" s="5">
        <v>28</v>
      </c>
      <c r="AF20" s="5">
        <v>29</v>
      </c>
      <c r="AG20" s="5">
        <v>30</v>
      </c>
    </row>
    <row r="21" spans="2:33" x14ac:dyDescent="0.2">
      <c r="B21" s="6" t="s">
        <v>303</v>
      </c>
      <c r="C21" s="143" t="s">
        <v>9</v>
      </c>
      <c r="D21" s="7">
        <v>2024</v>
      </c>
      <c r="E21" s="7">
        <v>2025</v>
      </c>
      <c r="F21" s="7">
        <v>2026</v>
      </c>
      <c r="G21" s="7">
        <v>2027</v>
      </c>
      <c r="H21" s="7">
        <v>2028</v>
      </c>
      <c r="I21" s="7">
        <v>2029</v>
      </c>
      <c r="J21" s="7">
        <v>2030</v>
      </c>
      <c r="K21" s="7">
        <v>2031</v>
      </c>
      <c r="L21" s="7">
        <v>2032</v>
      </c>
      <c r="M21" s="7">
        <v>2033</v>
      </c>
      <c r="N21" s="7">
        <v>2034</v>
      </c>
      <c r="O21" s="7">
        <v>2035</v>
      </c>
      <c r="P21" s="7">
        <v>2036</v>
      </c>
      <c r="Q21" s="7">
        <v>2037</v>
      </c>
      <c r="R21" s="7">
        <v>2038</v>
      </c>
      <c r="S21" s="7">
        <v>2039</v>
      </c>
      <c r="T21" s="7">
        <v>2040</v>
      </c>
      <c r="U21" s="7">
        <v>2041</v>
      </c>
      <c r="V21" s="7">
        <v>2042</v>
      </c>
      <c r="W21" s="7">
        <v>2043</v>
      </c>
      <c r="X21" s="7">
        <v>2044</v>
      </c>
      <c r="Y21" s="7">
        <v>2045</v>
      </c>
      <c r="Z21" s="7">
        <v>2046</v>
      </c>
      <c r="AA21" s="7">
        <v>2047</v>
      </c>
      <c r="AB21" s="7">
        <v>2048</v>
      </c>
      <c r="AC21" s="7">
        <v>2049</v>
      </c>
      <c r="AD21" s="7">
        <v>2050</v>
      </c>
      <c r="AE21" s="7">
        <v>2051</v>
      </c>
      <c r="AF21" s="7">
        <v>2052</v>
      </c>
      <c r="AG21" s="7">
        <v>2053</v>
      </c>
    </row>
    <row r="22" spans="2:33" x14ac:dyDescent="0.2">
      <c r="B22" s="3" t="s">
        <v>77</v>
      </c>
      <c r="C22" s="8">
        <f>SUM(D22:AG22)</f>
        <v>7923475.2353131305</v>
      </c>
      <c r="D22" s="8">
        <f>'01 Investičné výdavky'!D35</f>
        <v>0</v>
      </c>
      <c r="E22" s="8">
        <f>'01 Investičné výdavky'!E35</f>
        <v>0</v>
      </c>
      <c r="F22" s="8">
        <f>'01 Investičné výdavky'!F35</f>
        <v>2506136.8012404041</v>
      </c>
      <c r="G22" s="8">
        <f>'01 Investičné výdavky'!G35</f>
        <v>5417338.4340727264</v>
      </c>
      <c r="H22" s="8">
        <f>'01 Investičné výdavky'!H33</f>
        <v>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2:33" x14ac:dyDescent="0.2">
      <c r="B23" s="3" t="s">
        <v>304</v>
      </c>
      <c r="C23" s="8">
        <f>SUM(D23:AG23)</f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2:33" x14ac:dyDescent="0.2">
      <c r="B24" s="3" t="s">
        <v>295</v>
      </c>
      <c r="C24" s="8">
        <f t="shared" ref="C24:C25" si="0">SUM(D24:AG24)</f>
        <v>5387963.157516161</v>
      </c>
      <c r="D24" s="8">
        <f>$D$9*$C$15*'01 Investičné výdavky'!D36</f>
        <v>0</v>
      </c>
      <c r="E24" s="8">
        <f>$D$9*$C$15*'01 Investičné výdavky'!E36</f>
        <v>0</v>
      </c>
      <c r="F24" s="8">
        <f>$D$9*$C$15*'01 Investičné výdavky'!F36</f>
        <v>1704173.0250543435</v>
      </c>
      <c r="G24" s="8">
        <f>$D$9*$C$15*'01 Investičné výdavky'!G36</f>
        <v>3683790.132461817</v>
      </c>
      <c r="H24" s="8">
        <f>$D$9*$C$15*'01 Investičné výdavky'!H36</f>
        <v>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2:33" x14ac:dyDescent="0.2">
      <c r="B25" s="3" t="s">
        <v>296</v>
      </c>
      <c r="C25" s="8">
        <f t="shared" si="0"/>
        <v>2535512.07779697</v>
      </c>
      <c r="D25" s="8">
        <f>D22-D24</f>
        <v>0</v>
      </c>
      <c r="E25" s="8">
        <f t="shared" ref="E25:H25" si="1">E22-E24</f>
        <v>0</v>
      </c>
      <c r="F25" s="8">
        <f t="shared" si="1"/>
        <v>801963.77618606063</v>
      </c>
      <c r="G25" s="8">
        <f t="shared" si="1"/>
        <v>1733548.3016109094</v>
      </c>
      <c r="H25" s="8">
        <f t="shared" si="1"/>
        <v>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2:33" x14ac:dyDescent="0.2">
      <c r="B26" s="1" t="s">
        <v>301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2:33" x14ac:dyDescent="0.2">
      <c r="B27" s="1" t="s">
        <v>305</v>
      </c>
    </row>
  </sheetData>
  <sheetProtection algorithmName="SHA-512" hashValue="dvTng57k3Gx7Hig+Zo8u9n1USaFAKLLj63kZAXfymsmXE0AetZqbIjtfwRUO5cpHw+I/eAfkiHh4QfINBVLO4g==" saltValue="B1UlfCHBAEOPPL28rG5n4w==" spinCount="100000" sheet="1" objects="1" scenarios="1"/>
  <phoneticPr fontId="3" type="noConversion"/>
  <pageMargins left="0.1953125" right="0.34375" top="1" bottom="1" header="0.5" footer="0.5"/>
  <pageSetup scale="75" orientation="landscape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2:AG60"/>
  <sheetViews>
    <sheetView zoomScaleNormal="100" workbookViewId="0">
      <selection activeCell="B11" sqref="B11"/>
    </sheetView>
  </sheetViews>
  <sheetFormatPr defaultColWidth="9.109375" defaultRowHeight="10.199999999999999" x14ac:dyDescent="0.2"/>
  <cols>
    <col min="1" max="1" width="2.6640625" style="2" customWidth="1"/>
    <col min="2" max="2" width="44.6640625" style="2" customWidth="1"/>
    <col min="3" max="3" width="13.6640625" style="2" customWidth="1"/>
    <col min="4" max="4" width="10.6640625" style="2" customWidth="1"/>
    <col min="5" max="5" width="6.33203125" style="2" bestFit="1" customWidth="1"/>
    <col min="6" max="7" width="9.33203125" style="2" bestFit="1" customWidth="1"/>
    <col min="8" max="27" width="6.6640625" style="2" customWidth="1"/>
    <col min="28" max="28" width="7.33203125" style="2" customWidth="1"/>
    <col min="29" max="33" width="6.6640625" style="2" customWidth="1"/>
    <col min="34" max="34" width="5" style="2" bestFit="1" customWidth="1"/>
    <col min="35" max="16384" width="9.109375" style="2"/>
  </cols>
  <sheetData>
    <row r="2" spans="2:33" x14ac:dyDescent="0.2">
      <c r="B2" s="15" t="s">
        <v>23</v>
      </c>
      <c r="C2" s="15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/>
      <c r="C3" s="18" t="s">
        <v>9</v>
      </c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>
        <v>8</v>
      </c>
      <c r="L3" s="5">
        <v>9</v>
      </c>
      <c r="M3" s="5">
        <v>10</v>
      </c>
      <c r="N3" s="5">
        <v>11</v>
      </c>
      <c r="O3" s="5">
        <v>12</v>
      </c>
      <c r="P3" s="5">
        <v>13</v>
      </c>
      <c r="Q3" s="5">
        <v>14</v>
      </c>
      <c r="R3" s="5">
        <v>15</v>
      </c>
      <c r="S3" s="5">
        <v>16</v>
      </c>
      <c r="T3" s="5">
        <v>17</v>
      </c>
      <c r="U3" s="5">
        <v>18</v>
      </c>
      <c r="V3" s="5">
        <v>19</v>
      </c>
      <c r="W3" s="5">
        <v>20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5">
        <v>30</v>
      </c>
    </row>
    <row r="4" spans="2:33" x14ac:dyDescent="0.2">
      <c r="B4" s="6" t="s">
        <v>52</v>
      </c>
      <c r="C4" s="143" t="s">
        <v>291</v>
      </c>
      <c r="D4" s="7">
        <f>Parametre!C13</f>
        <v>2024</v>
      </c>
      <c r="E4" s="7">
        <f>$D$4+D3</f>
        <v>2025</v>
      </c>
      <c r="F4" s="7">
        <f>$D$4+E3</f>
        <v>2026</v>
      </c>
      <c r="G4" s="7">
        <f t="shared" ref="G4:AG4" si="0">$D$4+F3</f>
        <v>2027</v>
      </c>
      <c r="H4" s="7">
        <f t="shared" si="0"/>
        <v>2028</v>
      </c>
      <c r="I4" s="7">
        <f t="shared" si="0"/>
        <v>2029</v>
      </c>
      <c r="J4" s="7">
        <f t="shared" si="0"/>
        <v>2030</v>
      </c>
      <c r="K4" s="7">
        <f t="shared" si="0"/>
        <v>2031</v>
      </c>
      <c r="L4" s="7">
        <f t="shared" si="0"/>
        <v>2032</v>
      </c>
      <c r="M4" s="7">
        <f t="shared" si="0"/>
        <v>2033</v>
      </c>
      <c r="N4" s="7">
        <f t="shared" si="0"/>
        <v>2034</v>
      </c>
      <c r="O4" s="7">
        <f t="shared" si="0"/>
        <v>2035</v>
      </c>
      <c r="P4" s="7">
        <f t="shared" si="0"/>
        <v>2036</v>
      </c>
      <c r="Q4" s="7">
        <f t="shared" si="0"/>
        <v>2037</v>
      </c>
      <c r="R4" s="7">
        <f t="shared" si="0"/>
        <v>2038</v>
      </c>
      <c r="S4" s="7">
        <f t="shared" si="0"/>
        <v>2039</v>
      </c>
      <c r="T4" s="7">
        <f t="shared" si="0"/>
        <v>2040</v>
      </c>
      <c r="U4" s="7">
        <f t="shared" si="0"/>
        <v>2041</v>
      </c>
      <c r="V4" s="7">
        <f t="shared" si="0"/>
        <v>2042</v>
      </c>
      <c r="W4" s="7">
        <f t="shared" si="0"/>
        <v>2043</v>
      </c>
      <c r="X4" s="7">
        <f t="shared" si="0"/>
        <v>2044</v>
      </c>
      <c r="Y4" s="7">
        <f t="shared" si="0"/>
        <v>2045</v>
      </c>
      <c r="Z4" s="7">
        <f t="shared" si="0"/>
        <v>2046</v>
      </c>
      <c r="AA4" s="7">
        <f t="shared" si="0"/>
        <v>2047</v>
      </c>
      <c r="AB4" s="7">
        <f t="shared" si="0"/>
        <v>2048</v>
      </c>
      <c r="AC4" s="7">
        <f t="shared" si="0"/>
        <v>2049</v>
      </c>
      <c r="AD4" s="7">
        <f t="shared" si="0"/>
        <v>2050</v>
      </c>
      <c r="AE4" s="7">
        <f t="shared" si="0"/>
        <v>2051</v>
      </c>
      <c r="AF4" s="7">
        <f t="shared" si="0"/>
        <v>2052</v>
      </c>
      <c r="AG4" s="7">
        <f t="shared" si="0"/>
        <v>2053</v>
      </c>
    </row>
    <row r="5" spans="2:33" x14ac:dyDescent="0.2">
      <c r="B5" s="3" t="s">
        <v>77</v>
      </c>
      <c r="C5" s="147">
        <f>D5+NPV(Parametre!$C$9,'06 Finančná analýza'!D5:AG5)</f>
        <v>6858710.0883056708</v>
      </c>
      <c r="D5" s="8">
        <f>'01 Investičné výdavky'!D28</f>
        <v>0</v>
      </c>
      <c r="E5" s="8">
        <f>'01 Investičné výdavky'!E28</f>
        <v>0</v>
      </c>
      <c r="F5" s="8">
        <f>'01 Investičné výdavky'!F28</f>
        <v>2506136.8012404041</v>
      </c>
      <c r="G5" s="8">
        <f>'01 Investičné výdavky'!G28</f>
        <v>5417338.4340727264</v>
      </c>
      <c r="H5" s="8">
        <f>'01 Investičné výdavky'!H28</f>
        <v>0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2:33" x14ac:dyDescent="0.2">
      <c r="B6" s="3" t="s">
        <v>76</v>
      </c>
      <c r="C6" s="147">
        <f>D6+NPV(Parametre!$C$9,'06 Finančná analýza'!D6:AG6)</f>
        <v>1828805.492222796</v>
      </c>
      <c r="D6" s="8">
        <f>'03 Prevádzkové výdavky'!D32</f>
        <v>0</v>
      </c>
      <c r="E6" s="8">
        <f>'03 Prevádzkové výdavky'!E32</f>
        <v>0</v>
      </c>
      <c r="F6" s="8">
        <f>'03 Prevádzkové výdavky'!F32</f>
        <v>18050</v>
      </c>
      <c r="G6" s="8">
        <f>'03 Prevádzkové výdavky'!G32</f>
        <v>69200</v>
      </c>
      <c r="H6" s="8">
        <f>'03 Prevádzkové výdavky'!H32</f>
        <v>69200</v>
      </c>
      <c r="I6" s="8">
        <f>'03 Prevádzkové výdavky'!I32</f>
        <v>71700</v>
      </c>
      <c r="J6" s="8">
        <f>'03 Prevádzkové výdavky'!J32</f>
        <v>74200</v>
      </c>
      <c r="K6" s="8">
        <f>'03 Prevádzkové výdavky'!K32</f>
        <v>74200</v>
      </c>
      <c r="L6" s="8">
        <f>'03 Prevádzkové výdavky'!L32</f>
        <v>74200</v>
      </c>
      <c r="M6" s="8">
        <f>'03 Prevádzkové výdavky'!M32</f>
        <v>74200</v>
      </c>
      <c r="N6" s="8">
        <f>'03 Prevádzkové výdavky'!N32</f>
        <v>74200</v>
      </c>
      <c r="O6" s="8">
        <f>'03 Prevádzkové výdavky'!O32</f>
        <v>74200</v>
      </c>
      <c r="P6" s="8">
        <f>'03 Prevádzkové výdavky'!P32</f>
        <v>74200</v>
      </c>
      <c r="Q6" s="8">
        <f>'03 Prevádzkové výdavky'!Q32</f>
        <v>74200</v>
      </c>
      <c r="R6" s="8">
        <f>'03 Prevádzkové výdavky'!R32</f>
        <v>74200</v>
      </c>
      <c r="S6" s="8">
        <f>'03 Prevádzkové výdavky'!S32</f>
        <v>74200</v>
      </c>
      <c r="T6" s="8">
        <f>'03 Prevádzkové výdavky'!T32</f>
        <v>74200</v>
      </c>
      <c r="U6" s="8">
        <f>'03 Prevádzkové výdavky'!U32</f>
        <v>74200</v>
      </c>
      <c r="V6" s="8">
        <f>'03 Prevádzkové výdavky'!V32</f>
        <v>74200</v>
      </c>
      <c r="W6" s="8">
        <f>'03 Prevádzkové výdavky'!W32</f>
        <v>74200</v>
      </c>
      <c r="X6" s="8">
        <f>'03 Prevádzkové výdavky'!X32</f>
        <v>74200</v>
      </c>
      <c r="Y6" s="8">
        <f>'03 Prevádzkové výdavky'!Y32</f>
        <v>74200</v>
      </c>
      <c r="Z6" s="8">
        <f>'03 Prevádzkové výdavky'!Z32</f>
        <v>74200</v>
      </c>
      <c r="AA6" s="8">
        <f>'03 Prevádzkové výdavky'!AA32</f>
        <v>695734.20031010103</v>
      </c>
      <c r="AB6" s="8">
        <f>'03 Prevádzkové výdavky'!AB32</f>
        <v>1423534.6085181816</v>
      </c>
      <c r="AC6" s="8">
        <f>'03 Prevádzkové výdavky'!AC32</f>
        <v>69200</v>
      </c>
      <c r="AD6" s="8">
        <f>'03 Prevádzkové výdavky'!AD32</f>
        <v>71700</v>
      </c>
      <c r="AE6" s="8">
        <f>'03 Prevádzkové výdavky'!AE32</f>
        <v>74200</v>
      </c>
      <c r="AF6" s="8">
        <f>'03 Prevádzkové výdavky'!AF32</f>
        <v>74200</v>
      </c>
      <c r="AG6" s="8">
        <f>'03 Prevádzkové výdavky'!AG32</f>
        <v>74200</v>
      </c>
    </row>
    <row r="7" spans="2:33" x14ac:dyDescent="0.2">
      <c r="B7" s="3" t="s">
        <v>281</v>
      </c>
      <c r="C7" s="147">
        <f>D7+NPV(Parametre!$C$9,'06 Finančná analýza'!D7:AG7)</f>
        <v>0</v>
      </c>
      <c r="D7" s="8">
        <f>'04 Prevádzkové príjmy'!D23</f>
        <v>0</v>
      </c>
      <c r="E7" s="8">
        <f>'04 Prevádzkové príjmy'!E23</f>
        <v>0</v>
      </c>
      <c r="F7" s="8">
        <f>'04 Prevádzkové príjmy'!F23</f>
        <v>0</v>
      </c>
      <c r="G7" s="8">
        <f>'04 Prevádzkové príjmy'!G23</f>
        <v>0</v>
      </c>
      <c r="H7" s="8">
        <f>'04 Prevádzkové príjmy'!H23</f>
        <v>0</v>
      </c>
      <c r="I7" s="8">
        <f>'04 Prevádzkové príjmy'!I23</f>
        <v>0</v>
      </c>
      <c r="J7" s="8">
        <f>'04 Prevádzkové príjmy'!J23</f>
        <v>0</v>
      </c>
      <c r="K7" s="8">
        <f>'04 Prevádzkové príjmy'!K23</f>
        <v>0</v>
      </c>
      <c r="L7" s="8">
        <f>'04 Prevádzkové príjmy'!L23</f>
        <v>0</v>
      </c>
      <c r="M7" s="8">
        <f>'04 Prevádzkové príjmy'!M23</f>
        <v>0</v>
      </c>
      <c r="N7" s="8">
        <f>'04 Prevádzkové príjmy'!N23</f>
        <v>0</v>
      </c>
      <c r="O7" s="8">
        <f>'04 Prevádzkové príjmy'!O23</f>
        <v>0</v>
      </c>
      <c r="P7" s="8">
        <f>'04 Prevádzkové príjmy'!P23</f>
        <v>0</v>
      </c>
      <c r="Q7" s="8">
        <f>'04 Prevádzkové príjmy'!Q23</f>
        <v>0</v>
      </c>
      <c r="R7" s="8">
        <f>'04 Prevádzkové príjmy'!R23</f>
        <v>0</v>
      </c>
      <c r="S7" s="8">
        <f>'04 Prevádzkové príjmy'!S23</f>
        <v>0</v>
      </c>
      <c r="T7" s="8">
        <f>'04 Prevádzkové príjmy'!T23</f>
        <v>0</v>
      </c>
      <c r="U7" s="8">
        <f>'04 Prevádzkové príjmy'!U23</f>
        <v>0</v>
      </c>
      <c r="V7" s="8">
        <f>'04 Prevádzkové príjmy'!V23</f>
        <v>0</v>
      </c>
      <c r="W7" s="8">
        <f>'04 Prevádzkové príjmy'!W23</f>
        <v>0</v>
      </c>
      <c r="X7" s="8">
        <f>'04 Prevádzkové príjmy'!X23</f>
        <v>0</v>
      </c>
      <c r="Y7" s="8">
        <f>'04 Prevádzkové príjmy'!Y23</f>
        <v>0</v>
      </c>
      <c r="Z7" s="8">
        <f>'04 Prevádzkové príjmy'!Z23</f>
        <v>0</v>
      </c>
      <c r="AA7" s="8">
        <f>'04 Prevádzkové príjmy'!AA23</f>
        <v>0</v>
      </c>
      <c r="AB7" s="8">
        <f>'04 Prevádzkové príjmy'!AB23</f>
        <v>0</v>
      </c>
      <c r="AC7" s="8">
        <f>'04 Prevádzkové príjmy'!AC23</f>
        <v>0</v>
      </c>
      <c r="AD7" s="8">
        <f>'04 Prevádzkové príjmy'!AD23</f>
        <v>0</v>
      </c>
      <c r="AE7" s="8">
        <f>'04 Prevádzkové príjmy'!AE23</f>
        <v>0</v>
      </c>
      <c r="AF7" s="8">
        <f>'04 Prevádzkové príjmy'!AF23</f>
        <v>0</v>
      </c>
      <c r="AG7" s="8">
        <f>'04 Prevádzkové príjmy'!AG23</f>
        <v>0</v>
      </c>
    </row>
    <row r="8" spans="2:33" ht="10.8" thickBot="1" x14ac:dyDescent="0.25">
      <c r="B8" s="28" t="s">
        <v>16</v>
      </c>
      <c r="C8" s="147">
        <f>D8+NPV(Parametre!$C$9,'06 Finančná analýza'!D8:AG8)</f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</row>
    <row r="9" spans="2:33" ht="10.8" thickTop="1" x14ac:dyDescent="0.2">
      <c r="B9" s="23" t="s">
        <v>53</v>
      </c>
      <c r="C9" s="147">
        <f>D9+NPV(Parametre!$C$9,'06 Finančná analýza'!D9:AG9)</f>
        <v>-8687515.5805284679</v>
      </c>
      <c r="D9" s="24">
        <f>-D5-D6+D7+D8</f>
        <v>0</v>
      </c>
      <c r="E9" s="24">
        <f t="shared" ref="E9:AG9" si="1">-E5-E6+E7+E8</f>
        <v>0</v>
      </c>
      <c r="F9" s="24">
        <f t="shared" si="1"/>
        <v>-2524186.8012404041</v>
      </c>
      <c r="G9" s="24">
        <f t="shared" si="1"/>
        <v>-5486538.4340727264</v>
      </c>
      <c r="H9" s="24">
        <f t="shared" si="1"/>
        <v>-69200</v>
      </c>
      <c r="I9" s="24">
        <f t="shared" si="1"/>
        <v>-71700</v>
      </c>
      <c r="J9" s="24">
        <f t="shared" si="1"/>
        <v>-74200</v>
      </c>
      <c r="K9" s="24">
        <f t="shared" si="1"/>
        <v>-74200</v>
      </c>
      <c r="L9" s="24">
        <f t="shared" si="1"/>
        <v>-74200</v>
      </c>
      <c r="M9" s="24">
        <f t="shared" si="1"/>
        <v>-74200</v>
      </c>
      <c r="N9" s="24">
        <f t="shared" si="1"/>
        <v>-74200</v>
      </c>
      <c r="O9" s="24">
        <f t="shared" si="1"/>
        <v>-74200</v>
      </c>
      <c r="P9" s="24">
        <f t="shared" si="1"/>
        <v>-74200</v>
      </c>
      <c r="Q9" s="24">
        <f t="shared" si="1"/>
        <v>-74200</v>
      </c>
      <c r="R9" s="24">
        <f t="shared" si="1"/>
        <v>-74200</v>
      </c>
      <c r="S9" s="24">
        <f t="shared" si="1"/>
        <v>-74200</v>
      </c>
      <c r="T9" s="24">
        <f t="shared" si="1"/>
        <v>-74200</v>
      </c>
      <c r="U9" s="24">
        <f t="shared" si="1"/>
        <v>-74200</v>
      </c>
      <c r="V9" s="24">
        <f t="shared" si="1"/>
        <v>-74200</v>
      </c>
      <c r="W9" s="24">
        <f t="shared" si="1"/>
        <v>-74200</v>
      </c>
      <c r="X9" s="24">
        <f t="shared" si="1"/>
        <v>-74200</v>
      </c>
      <c r="Y9" s="24">
        <f t="shared" si="1"/>
        <v>-74200</v>
      </c>
      <c r="Z9" s="24">
        <f t="shared" si="1"/>
        <v>-74200</v>
      </c>
      <c r="AA9" s="24">
        <f t="shared" si="1"/>
        <v>-695734.20031010103</v>
      </c>
      <c r="AB9" s="24">
        <f t="shared" si="1"/>
        <v>-1423534.6085181816</v>
      </c>
      <c r="AC9" s="24">
        <f t="shared" si="1"/>
        <v>-69200</v>
      </c>
      <c r="AD9" s="24">
        <f t="shared" si="1"/>
        <v>-71700</v>
      </c>
      <c r="AE9" s="24">
        <f t="shared" si="1"/>
        <v>-74200</v>
      </c>
      <c r="AF9" s="24">
        <f t="shared" si="1"/>
        <v>-74200</v>
      </c>
      <c r="AG9" s="24">
        <f t="shared" si="1"/>
        <v>-74200</v>
      </c>
    </row>
    <row r="11" spans="2:33" x14ac:dyDescent="0.2">
      <c r="B11" s="27" t="s">
        <v>681</v>
      </c>
      <c r="C11" s="213">
        <f>-C5-C6+C7+C8</f>
        <v>-8687515.580528466</v>
      </c>
      <c r="D11" s="2" t="s">
        <v>0</v>
      </c>
      <c r="E11" s="26"/>
    </row>
    <row r="12" spans="2:33" x14ac:dyDescent="0.2">
      <c r="B12" s="27" t="s">
        <v>20</v>
      </c>
      <c r="C12" s="214" t="e">
        <f>IRR(D9:AG9,1)</f>
        <v>#NUM!</v>
      </c>
    </row>
    <row r="15" spans="2:33" x14ac:dyDescent="0.2">
      <c r="B15" s="15" t="s">
        <v>24</v>
      </c>
      <c r="C15" s="15"/>
      <c r="D15" s="3" t="s">
        <v>10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2:33" x14ac:dyDescent="0.2">
      <c r="B16" s="4"/>
      <c r="C16" s="18" t="s">
        <v>9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  <c r="V16" s="5">
        <v>19</v>
      </c>
      <c r="W16" s="5">
        <v>20</v>
      </c>
      <c r="X16" s="5">
        <v>21</v>
      </c>
      <c r="Y16" s="5">
        <v>22</v>
      </c>
      <c r="Z16" s="5">
        <v>23</v>
      </c>
      <c r="AA16" s="5">
        <v>24</v>
      </c>
      <c r="AB16" s="5">
        <v>25</v>
      </c>
      <c r="AC16" s="5">
        <v>26</v>
      </c>
      <c r="AD16" s="5">
        <v>27</v>
      </c>
      <c r="AE16" s="5">
        <v>28</v>
      </c>
      <c r="AF16" s="5">
        <v>29</v>
      </c>
      <c r="AG16" s="5">
        <v>30</v>
      </c>
    </row>
    <row r="17" spans="2:33" x14ac:dyDescent="0.2">
      <c r="B17" s="6" t="s">
        <v>52</v>
      </c>
      <c r="C17" s="143" t="s">
        <v>291</v>
      </c>
      <c r="D17" s="7">
        <f>D4</f>
        <v>2024</v>
      </c>
      <c r="E17" s="7">
        <f>E4</f>
        <v>2025</v>
      </c>
      <c r="F17" s="7">
        <f>F4</f>
        <v>2026</v>
      </c>
      <c r="G17" s="7">
        <f t="shared" ref="G17:AG17" si="2">G4</f>
        <v>2027</v>
      </c>
      <c r="H17" s="7">
        <f t="shared" si="2"/>
        <v>2028</v>
      </c>
      <c r="I17" s="7">
        <f t="shared" si="2"/>
        <v>2029</v>
      </c>
      <c r="J17" s="7">
        <f t="shared" si="2"/>
        <v>2030</v>
      </c>
      <c r="K17" s="7">
        <f t="shared" si="2"/>
        <v>2031</v>
      </c>
      <c r="L17" s="7">
        <f t="shared" si="2"/>
        <v>2032</v>
      </c>
      <c r="M17" s="7">
        <f t="shared" si="2"/>
        <v>2033</v>
      </c>
      <c r="N17" s="7">
        <f t="shared" si="2"/>
        <v>2034</v>
      </c>
      <c r="O17" s="7">
        <f t="shared" si="2"/>
        <v>2035</v>
      </c>
      <c r="P17" s="7">
        <f t="shared" si="2"/>
        <v>2036</v>
      </c>
      <c r="Q17" s="7">
        <f t="shared" si="2"/>
        <v>2037</v>
      </c>
      <c r="R17" s="7">
        <f t="shared" si="2"/>
        <v>2038</v>
      </c>
      <c r="S17" s="7">
        <f t="shared" si="2"/>
        <v>2039</v>
      </c>
      <c r="T17" s="7">
        <f t="shared" si="2"/>
        <v>2040</v>
      </c>
      <c r="U17" s="7">
        <f t="shared" si="2"/>
        <v>2041</v>
      </c>
      <c r="V17" s="7">
        <f t="shared" si="2"/>
        <v>2042</v>
      </c>
      <c r="W17" s="7">
        <f t="shared" si="2"/>
        <v>2043</v>
      </c>
      <c r="X17" s="7">
        <f t="shared" si="2"/>
        <v>2044</v>
      </c>
      <c r="Y17" s="7">
        <f t="shared" si="2"/>
        <v>2045</v>
      </c>
      <c r="Z17" s="7">
        <f t="shared" si="2"/>
        <v>2046</v>
      </c>
      <c r="AA17" s="7">
        <f t="shared" si="2"/>
        <v>2047</v>
      </c>
      <c r="AB17" s="7">
        <f t="shared" si="2"/>
        <v>2048</v>
      </c>
      <c r="AC17" s="7">
        <f t="shared" si="2"/>
        <v>2049</v>
      </c>
      <c r="AD17" s="7">
        <f t="shared" si="2"/>
        <v>2050</v>
      </c>
      <c r="AE17" s="7">
        <f t="shared" si="2"/>
        <v>2051</v>
      </c>
      <c r="AF17" s="7">
        <f t="shared" si="2"/>
        <v>2052</v>
      </c>
      <c r="AG17" s="7">
        <f t="shared" si="2"/>
        <v>2053</v>
      </c>
    </row>
    <row r="18" spans="2:33" x14ac:dyDescent="0.2">
      <c r="B18" s="3" t="s">
        <v>292</v>
      </c>
      <c r="C18" s="147">
        <f>D18+NPV(Parametre!$C$9,'06 Finančná analýza'!D18:AG18)</f>
        <v>2194787.2303848532</v>
      </c>
      <c r="D18" s="8">
        <f>'05 Financovanie'!D25</f>
        <v>0</v>
      </c>
      <c r="E18" s="8">
        <f>'05 Financovanie'!E25</f>
        <v>0</v>
      </c>
      <c r="F18" s="8">
        <f>'05 Financovanie'!F25</f>
        <v>801963.77618606063</v>
      </c>
      <c r="G18" s="8">
        <f>'05 Financovanie'!G25</f>
        <v>1733548.3016109094</v>
      </c>
      <c r="H18" s="8">
        <f>'05 Financovanie'!H25</f>
        <v>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2:33" x14ac:dyDescent="0.2">
      <c r="B19" s="3" t="s">
        <v>76</v>
      </c>
      <c r="C19" s="147">
        <f>D19+NPV(Parametre!$C$9,'06 Finančná analýza'!D19:AG19)</f>
        <v>1828805.492222796</v>
      </c>
      <c r="D19" s="8">
        <f>'03 Prevádzkové výdavky'!D32</f>
        <v>0</v>
      </c>
      <c r="E19" s="8">
        <f>'03 Prevádzkové výdavky'!E32</f>
        <v>0</v>
      </c>
      <c r="F19" s="8">
        <f>'03 Prevádzkové výdavky'!F32</f>
        <v>18050</v>
      </c>
      <c r="G19" s="8">
        <f>'03 Prevádzkové výdavky'!G32</f>
        <v>69200</v>
      </c>
      <c r="H19" s="8">
        <f>'03 Prevádzkové výdavky'!H32</f>
        <v>69200</v>
      </c>
      <c r="I19" s="8">
        <f>'03 Prevádzkové výdavky'!I32</f>
        <v>71700</v>
      </c>
      <c r="J19" s="8">
        <f>'03 Prevádzkové výdavky'!J32</f>
        <v>74200</v>
      </c>
      <c r="K19" s="8">
        <f>'03 Prevádzkové výdavky'!K32</f>
        <v>74200</v>
      </c>
      <c r="L19" s="8">
        <f>'03 Prevádzkové výdavky'!L32</f>
        <v>74200</v>
      </c>
      <c r="M19" s="8">
        <f>'03 Prevádzkové výdavky'!M32</f>
        <v>74200</v>
      </c>
      <c r="N19" s="8">
        <f>'03 Prevádzkové výdavky'!N32</f>
        <v>74200</v>
      </c>
      <c r="O19" s="8">
        <f>'03 Prevádzkové výdavky'!O32</f>
        <v>74200</v>
      </c>
      <c r="P19" s="8">
        <f>'03 Prevádzkové výdavky'!P32</f>
        <v>74200</v>
      </c>
      <c r="Q19" s="8">
        <f>'03 Prevádzkové výdavky'!Q32</f>
        <v>74200</v>
      </c>
      <c r="R19" s="8">
        <f>'03 Prevádzkové výdavky'!R32</f>
        <v>74200</v>
      </c>
      <c r="S19" s="8">
        <f>'03 Prevádzkové výdavky'!S32</f>
        <v>74200</v>
      </c>
      <c r="T19" s="8">
        <f>'03 Prevádzkové výdavky'!T32</f>
        <v>74200</v>
      </c>
      <c r="U19" s="8">
        <f>'03 Prevádzkové výdavky'!U32</f>
        <v>74200</v>
      </c>
      <c r="V19" s="8">
        <f>'03 Prevádzkové výdavky'!V32</f>
        <v>74200</v>
      </c>
      <c r="W19" s="8">
        <f>'03 Prevádzkové výdavky'!W32</f>
        <v>74200</v>
      </c>
      <c r="X19" s="8">
        <f>'03 Prevádzkové výdavky'!X32</f>
        <v>74200</v>
      </c>
      <c r="Y19" s="8">
        <f>'03 Prevádzkové výdavky'!Y32</f>
        <v>74200</v>
      </c>
      <c r="Z19" s="8">
        <f>'03 Prevádzkové výdavky'!Z32</f>
        <v>74200</v>
      </c>
      <c r="AA19" s="8">
        <f>'03 Prevádzkové výdavky'!AA32</f>
        <v>695734.20031010103</v>
      </c>
      <c r="AB19" s="8">
        <f>'03 Prevádzkové výdavky'!AB32</f>
        <v>1423534.6085181816</v>
      </c>
      <c r="AC19" s="8">
        <f>'03 Prevádzkové výdavky'!AC32</f>
        <v>69200</v>
      </c>
      <c r="AD19" s="8">
        <f>'03 Prevádzkové výdavky'!AD32</f>
        <v>71700</v>
      </c>
      <c r="AE19" s="8">
        <f>'03 Prevádzkové výdavky'!AE32</f>
        <v>74200</v>
      </c>
      <c r="AF19" s="8">
        <f>'03 Prevádzkové výdavky'!AF32</f>
        <v>74200</v>
      </c>
      <c r="AG19" s="8">
        <f>'03 Prevádzkové výdavky'!AG32</f>
        <v>74200</v>
      </c>
    </row>
    <row r="20" spans="2:33" x14ac:dyDescent="0.2">
      <c r="B20" s="3" t="s">
        <v>307</v>
      </c>
      <c r="C20" s="147">
        <f>D20+NPV(Parametre!$C$9,'06 Finančná analýza'!D20:AG20)</f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2:33" x14ac:dyDescent="0.2">
      <c r="B21" s="3" t="s">
        <v>13</v>
      </c>
      <c r="C21" s="147">
        <f>D21+NPV(Parametre!$C$9,'06 Finančná analýza'!D21:AG21)</f>
        <v>0</v>
      </c>
      <c r="D21" s="146">
        <f>'04 Prevádzkové príjmy'!D23</f>
        <v>0</v>
      </c>
      <c r="E21" s="146">
        <f>'04 Prevádzkové príjmy'!E23</f>
        <v>0</v>
      </c>
      <c r="F21" s="146">
        <f>'04 Prevádzkové príjmy'!F23</f>
        <v>0</v>
      </c>
      <c r="G21" s="146">
        <f>'04 Prevádzkové príjmy'!G23</f>
        <v>0</v>
      </c>
      <c r="H21" s="146">
        <f>'04 Prevádzkové príjmy'!H23</f>
        <v>0</v>
      </c>
      <c r="I21" s="146">
        <f>'04 Prevádzkové príjmy'!I23</f>
        <v>0</v>
      </c>
      <c r="J21" s="146">
        <f>'04 Prevádzkové príjmy'!J23</f>
        <v>0</v>
      </c>
      <c r="K21" s="146">
        <f>'04 Prevádzkové príjmy'!K23</f>
        <v>0</v>
      </c>
      <c r="L21" s="146">
        <f>'04 Prevádzkové príjmy'!L23</f>
        <v>0</v>
      </c>
      <c r="M21" s="146">
        <f>'04 Prevádzkové príjmy'!M23</f>
        <v>0</v>
      </c>
      <c r="N21" s="146">
        <f>'04 Prevádzkové príjmy'!N23</f>
        <v>0</v>
      </c>
      <c r="O21" s="146">
        <f>'04 Prevádzkové príjmy'!O23</f>
        <v>0</v>
      </c>
      <c r="P21" s="146">
        <f>'04 Prevádzkové príjmy'!P23</f>
        <v>0</v>
      </c>
      <c r="Q21" s="146">
        <f>'04 Prevádzkové príjmy'!Q23</f>
        <v>0</v>
      </c>
      <c r="R21" s="146">
        <f>'04 Prevádzkové príjmy'!R23</f>
        <v>0</v>
      </c>
      <c r="S21" s="146">
        <f>'04 Prevádzkové príjmy'!S23</f>
        <v>0</v>
      </c>
      <c r="T21" s="146">
        <f>'04 Prevádzkové príjmy'!T23</f>
        <v>0</v>
      </c>
      <c r="U21" s="146">
        <f>'04 Prevádzkové príjmy'!U23</f>
        <v>0</v>
      </c>
      <c r="V21" s="146">
        <f>'04 Prevádzkové príjmy'!V23</f>
        <v>0</v>
      </c>
      <c r="W21" s="146">
        <f>'04 Prevádzkové príjmy'!W23</f>
        <v>0</v>
      </c>
      <c r="X21" s="146">
        <f>'04 Prevádzkové príjmy'!X23</f>
        <v>0</v>
      </c>
      <c r="Y21" s="146">
        <f>'04 Prevádzkové príjmy'!Y23</f>
        <v>0</v>
      </c>
      <c r="Z21" s="146">
        <f>'04 Prevádzkové príjmy'!Z23</f>
        <v>0</v>
      </c>
      <c r="AA21" s="146">
        <f>'04 Prevádzkové príjmy'!AA23</f>
        <v>0</v>
      </c>
      <c r="AB21" s="146">
        <f>'04 Prevádzkové príjmy'!AB23</f>
        <v>0</v>
      </c>
      <c r="AC21" s="146">
        <f>'04 Prevádzkové príjmy'!AC23</f>
        <v>0</v>
      </c>
      <c r="AD21" s="146">
        <f>'04 Prevádzkové príjmy'!AD23</f>
        <v>0</v>
      </c>
      <c r="AE21" s="146">
        <f>'04 Prevádzkové príjmy'!AE23</f>
        <v>0</v>
      </c>
      <c r="AF21" s="146">
        <f>'04 Prevádzkové príjmy'!AF23</f>
        <v>0</v>
      </c>
      <c r="AG21" s="146">
        <f>'04 Prevádzkové príjmy'!AG23</f>
        <v>0</v>
      </c>
    </row>
    <row r="22" spans="2:33" ht="10.8" thickBot="1" x14ac:dyDescent="0.25">
      <c r="B22" s="28" t="s">
        <v>16</v>
      </c>
      <c r="C22" s="147">
        <f>D22+NPV(Parametre!$C$9,'06 Finančná analýza'!D22:AG22)</f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>
        <f>AG8</f>
        <v>0</v>
      </c>
    </row>
    <row r="23" spans="2:33" ht="10.8" thickTop="1" x14ac:dyDescent="0.2">
      <c r="B23" s="23" t="s">
        <v>53</v>
      </c>
      <c r="C23" s="147">
        <f>D23+NPV(Parametre!$C$9,'06 Finančná analýza'!D23:AG23)</f>
        <v>4023592.7226076485</v>
      </c>
      <c r="D23" s="24">
        <f>SUM(D18:D22)</f>
        <v>0</v>
      </c>
      <c r="E23" s="24">
        <f t="shared" ref="E23:AG23" si="3">SUM(E18:E22)</f>
        <v>0</v>
      </c>
      <c r="F23" s="24">
        <f t="shared" si="3"/>
        <v>820013.77618606063</v>
      </c>
      <c r="G23" s="24">
        <f t="shared" si="3"/>
        <v>1802748.3016109094</v>
      </c>
      <c r="H23" s="24">
        <f t="shared" si="3"/>
        <v>69200</v>
      </c>
      <c r="I23" s="24">
        <f t="shared" si="3"/>
        <v>71700</v>
      </c>
      <c r="J23" s="24">
        <f t="shared" si="3"/>
        <v>74200</v>
      </c>
      <c r="K23" s="24">
        <f t="shared" si="3"/>
        <v>74200</v>
      </c>
      <c r="L23" s="24">
        <f t="shared" si="3"/>
        <v>74200</v>
      </c>
      <c r="M23" s="24">
        <f t="shared" si="3"/>
        <v>74200</v>
      </c>
      <c r="N23" s="24">
        <f t="shared" si="3"/>
        <v>74200</v>
      </c>
      <c r="O23" s="24">
        <f t="shared" si="3"/>
        <v>74200</v>
      </c>
      <c r="P23" s="24">
        <f t="shared" si="3"/>
        <v>74200</v>
      </c>
      <c r="Q23" s="24">
        <f t="shared" si="3"/>
        <v>74200</v>
      </c>
      <c r="R23" s="24">
        <f t="shared" si="3"/>
        <v>74200</v>
      </c>
      <c r="S23" s="24">
        <f t="shared" si="3"/>
        <v>74200</v>
      </c>
      <c r="T23" s="24">
        <f t="shared" si="3"/>
        <v>74200</v>
      </c>
      <c r="U23" s="24">
        <f t="shared" si="3"/>
        <v>74200</v>
      </c>
      <c r="V23" s="24">
        <f t="shared" si="3"/>
        <v>74200</v>
      </c>
      <c r="W23" s="24">
        <f t="shared" si="3"/>
        <v>74200</v>
      </c>
      <c r="X23" s="24">
        <f t="shared" si="3"/>
        <v>74200</v>
      </c>
      <c r="Y23" s="24">
        <f t="shared" si="3"/>
        <v>74200</v>
      </c>
      <c r="Z23" s="24">
        <f t="shared" si="3"/>
        <v>74200</v>
      </c>
      <c r="AA23" s="24">
        <f t="shared" si="3"/>
        <v>695734.20031010103</v>
      </c>
      <c r="AB23" s="24">
        <f t="shared" si="3"/>
        <v>1423534.6085181816</v>
      </c>
      <c r="AC23" s="24">
        <f t="shared" si="3"/>
        <v>69200</v>
      </c>
      <c r="AD23" s="24">
        <f t="shared" si="3"/>
        <v>71700</v>
      </c>
      <c r="AE23" s="24">
        <f t="shared" si="3"/>
        <v>74200</v>
      </c>
      <c r="AF23" s="24">
        <f t="shared" si="3"/>
        <v>74200</v>
      </c>
      <c r="AG23" s="24">
        <f t="shared" si="3"/>
        <v>74200</v>
      </c>
    </row>
    <row r="25" spans="2:33" x14ac:dyDescent="0.2">
      <c r="B25" s="27" t="s">
        <v>21</v>
      </c>
      <c r="C25" s="213">
        <f>-C18-C19-C20+C21+C22</f>
        <v>-4023592.7226076489</v>
      </c>
      <c r="D25" s="26" t="s">
        <v>0</v>
      </c>
    </row>
    <row r="26" spans="2:33" x14ac:dyDescent="0.2">
      <c r="B26" s="27" t="s">
        <v>22</v>
      </c>
      <c r="C26" s="214" t="e">
        <f>IRR(D23:AG23,1)</f>
        <v>#NUM!</v>
      </c>
    </row>
    <row r="27" spans="2:33" x14ac:dyDescent="0.2">
      <c r="D27" s="26"/>
    </row>
    <row r="29" spans="2:33" x14ac:dyDescent="0.2">
      <c r="B29" s="15" t="s">
        <v>294</v>
      </c>
      <c r="C29" s="15"/>
      <c r="D29" s="3" t="s">
        <v>10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2:33" x14ac:dyDescent="0.2">
      <c r="B30" s="4"/>
      <c r="C30" s="4"/>
      <c r="D30" s="5">
        <v>1</v>
      </c>
      <c r="E30" s="5">
        <v>2</v>
      </c>
      <c r="F30" s="5">
        <v>3</v>
      </c>
      <c r="G30" s="5">
        <v>4</v>
      </c>
      <c r="H30" s="5">
        <v>5</v>
      </c>
      <c r="I30" s="5">
        <v>6</v>
      </c>
      <c r="J30" s="5">
        <v>7</v>
      </c>
      <c r="K30" s="5">
        <v>8</v>
      </c>
      <c r="L30" s="5">
        <v>9</v>
      </c>
      <c r="M30" s="5">
        <v>10</v>
      </c>
      <c r="N30" s="5">
        <v>11</v>
      </c>
      <c r="O30" s="5">
        <v>12</v>
      </c>
      <c r="P30" s="5">
        <v>13</v>
      </c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  <c r="X30" s="5">
        <v>21</v>
      </c>
      <c r="Y30" s="5">
        <v>22</v>
      </c>
      <c r="Z30" s="5">
        <v>23</v>
      </c>
      <c r="AA30" s="5">
        <v>24</v>
      </c>
      <c r="AB30" s="5">
        <v>25</v>
      </c>
      <c r="AC30" s="5">
        <v>26</v>
      </c>
      <c r="AD30" s="5">
        <v>27</v>
      </c>
      <c r="AE30" s="5">
        <v>28</v>
      </c>
      <c r="AF30" s="5">
        <v>29</v>
      </c>
      <c r="AG30" s="5">
        <v>30</v>
      </c>
    </row>
    <row r="31" spans="2:33" x14ac:dyDescent="0.2">
      <c r="B31" s="6" t="s">
        <v>52</v>
      </c>
      <c r="C31" s="143" t="s">
        <v>9</v>
      </c>
      <c r="D31" s="7">
        <f>D4</f>
        <v>2024</v>
      </c>
      <c r="E31" s="7">
        <f t="shared" ref="E31:AG31" si="4">E4</f>
        <v>2025</v>
      </c>
      <c r="F31" s="7">
        <f t="shared" si="4"/>
        <v>2026</v>
      </c>
      <c r="G31" s="7">
        <f t="shared" si="4"/>
        <v>2027</v>
      </c>
      <c r="H31" s="7">
        <f t="shared" si="4"/>
        <v>2028</v>
      </c>
      <c r="I31" s="7">
        <f t="shared" si="4"/>
        <v>2029</v>
      </c>
      <c r="J31" s="7">
        <f t="shared" si="4"/>
        <v>2030</v>
      </c>
      <c r="K31" s="7">
        <f t="shared" si="4"/>
        <v>2031</v>
      </c>
      <c r="L31" s="7">
        <f t="shared" si="4"/>
        <v>2032</v>
      </c>
      <c r="M31" s="7">
        <f t="shared" si="4"/>
        <v>2033</v>
      </c>
      <c r="N31" s="7">
        <f t="shared" si="4"/>
        <v>2034</v>
      </c>
      <c r="O31" s="7">
        <f t="shared" si="4"/>
        <v>2035</v>
      </c>
      <c r="P31" s="7">
        <f t="shared" si="4"/>
        <v>2036</v>
      </c>
      <c r="Q31" s="7">
        <f t="shared" si="4"/>
        <v>2037</v>
      </c>
      <c r="R31" s="7">
        <f t="shared" si="4"/>
        <v>2038</v>
      </c>
      <c r="S31" s="7">
        <f t="shared" si="4"/>
        <v>2039</v>
      </c>
      <c r="T31" s="7">
        <f t="shared" si="4"/>
        <v>2040</v>
      </c>
      <c r="U31" s="7">
        <f t="shared" si="4"/>
        <v>2041</v>
      </c>
      <c r="V31" s="7">
        <f t="shared" si="4"/>
        <v>2042</v>
      </c>
      <c r="W31" s="7">
        <f t="shared" si="4"/>
        <v>2043</v>
      </c>
      <c r="X31" s="7">
        <f t="shared" si="4"/>
        <v>2044</v>
      </c>
      <c r="Y31" s="7">
        <f t="shared" si="4"/>
        <v>2045</v>
      </c>
      <c r="Z31" s="7">
        <f t="shared" si="4"/>
        <v>2046</v>
      </c>
      <c r="AA31" s="7">
        <f t="shared" si="4"/>
        <v>2047</v>
      </c>
      <c r="AB31" s="7">
        <f t="shared" si="4"/>
        <v>2048</v>
      </c>
      <c r="AC31" s="7">
        <f t="shared" si="4"/>
        <v>2049</v>
      </c>
      <c r="AD31" s="7">
        <f t="shared" si="4"/>
        <v>2050</v>
      </c>
      <c r="AE31" s="7">
        <f t="shared" si="4"/>
        <v>2051</v>
      </c>
      <c r="AF31" s="7">
        <f t="shared" si="4"/>
        <v>2052</v>
      </c>
      <c r="AG31" s="7">
        <f t="shared" si="4"/>
        <v>2053</v>
      </c>
    </row>
    <row r="32" spans="2:33" x14ac:dyDescent="0.2">
      <c r="B32" s="3" t="s">
        <v>306</v>
      </c>
      <c r="C32" s="8">
        <f>SUM(D32:AG32)</f>
        <v>7923475.2353131305</v>
      </c>
      <c r="D32" s="8">
        <f>'05 Financovanie'!D22</f>
        <v>0</v>
      </c>
      <c r="E32" s="8">
        <f>'05 Financovanie'!E22</f>
        <v>0</v>
      </c>
      <c r="F32" s="8">
        <f>'05 Financovanie'!F22</f>
        <v>2506136.8012404041</v>
      </c>
      <c r="G32" s="8">
        <f>'05 Financovanie'!G22</f>
        <v>5417338.4340727264</v>
      </c>
      <c r="H32" s="8">
        <f>'05 Financovanie'!H22</f>
        <v>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2:33" x14ac:dyDescent="0.2">
      <c r="B33" s="3" t="s">
        <v>281</v>
      </c>
      <c r="C33" s="8">
        <f t="shared" ref="C33:C41" si="5">SUM(D33:AG33)</f>
        <v>0</v>
      </c>
      <c r="D33" s="8">
        <f>D7</f>
        <v>0</v>
      </c>
      <c r="E33" s="8">
        <f t="shared" ref="E33:AG33" si="6">E7</f>
        <v>0</v>
      </c>
      <c r="F33" s="8">
        <f t="shared" si="6"/>
        <v>0</v>
      </c>
      <c r="G33" s="8">
        <f t="shared" si="6"/>
        <v>0</v>
      </c>
      <c r="H33" s="8">
        <f t="shared" si="6"/>
        <v>0</v>
      </c>
      <c r="I33" s="8">
        <f t="shared" si="6"/>
        <v>0</v>
      </c>
      <c r="J33" s="8">
        <f t="shared" si="6"/>
        <v>0</v>
      </c>
      <c r="K33" s="8">
        <f t="shared" si="6"/>
        <v>0</v>
      </c>
      <c r="L33" s="8">
        <f t="shared" si="6"/>
        <v>0</v>
      </c>
      <c r="M33" s="8">
        <f t="shared" si="6"/>
        <v>0</v>
      </c>
      <c r="N33" s="8">
        <f t="shared" si="6"/>
        <v>0</v>
      </c>
      <c r="O33" s="8">
        <f t="shared" si="6"/>
        <v>0</v>
      </c>
      <c r="P33" s="8">
        <f t="shared" si="6"/>
        <v>0</v>
      </c>
      <c r="Q33" s="8">
        <f t="shared" si="6"/>
        <v>0</v>
      </c>
      <c r="R33" s="8">
        <f t="shared" si="6"/>
        <v>0</v>
      </c>
      <c r="S33" s="8">
        <f t="shared" si="6"/>
        <v>0</v>
      </c>
      <c r="T33" s="8">
        <f t="shared" si="6"/>
        <v>0</v>
      </c>
      <c r="U33" s="8">
        <f t="shared" si="6"/>
        <v>0</v>
      </c>
      <c r="V33" s="8">
        <f t="shared" si="6"/>
        <v>0</v>
      </c>
      <c r="W33" s="8">
        <f t="shared" si="6"/>
        <v>0</v>
      </c>
      <c r="X33" s="8">
        <f t="shared" si="6"/>
        <v>0</v>
      </c>
      <c r="Y33" s="8">
        <f t="shared" si="6"/>
        <v>0</v>
      </c>
      <c r="Z33" s="8">
        <f t="shared" si="6"/>
        <v>0</v>
      </c>
      <c r="AA33" s="8">
        <f t="shared" si="6"/>
        <v>0</v>
      </c>
      <c r="AB33" s="8">
        <f t="shared" si="6"/>
        <v>0</v>
      </c>
      <c r="AC33" s="8">
        <f t="shared" si="6"/>
        <v>0</v>
      </c>
      <c r="AD33" s="8">
        <f t="shared" si="6"/>
        <v>0</v>
      </c>
      <c r="AE33" s="8">
        <f t="shared" si="6"/>
        <v>0</v>
      </c>
      <c r="AF33" s="8">
        <f t="shared" si="6"/>
        <v>0</v>
      </c>
      <c r="AG33" s="8">
        <f t="shared" si="6"/>
        <v>0</v>
      </c>
    </row>
    <row r="34" spans="2:33" x14ac:dyDescent="0.2">
      <c r="B34" s="4" t="s">
        <v>11</v>
      </c>
      <c r="C34" s="4">
        <f t="shared" si="5"/>
        <v>7923475.2353131305</v>
      </c>
      <c r="D34" s="4">
        <f t="shared" ref="D34:AG34" si="7">SUM(D32:D33)</f>
        <v>0</v>
      </c>
      <c r="E34" s="4">
        <f t="shared" si="7"/>
        <v>0</v>
      </c>
      <c r="F34" s="4">
        <f t="shared" si="7"/>
        <v>2506136.8012404041</v>
      </c>
      <c r="G34" s="4">
        <f t="shared" si="7"/>
        <v>5417338.4340727264</v>
      </c>
      <c r="H34" s="4">
        <f t="shared" si="7"/>
        <v>0</v>
      </c>
      <c r="I34" s="4">
        <f t="shared" si="7"/>
        <v>0</v>
      </c>
      <c r="J34" s="4">
        <f t="shared" si="7"/>
        <v>0</v>
      </c>
      <c r="K34" s="4">
        <f t="shared" si="7"/>
        <v>0</v>
      </c>
      <c r="L34" s="4">
        <f t="shared" si="7"/>
        <v>0</v>
      </c>
      <c r="M34" s="4">
        <f t="shared" si="7"/>
        <v>0</v>
      </c>
      <c r="N34" s="4">
        <f t="shared" si="7"/>
        <v>0</v>
      </c>
      <c r="O34" s="4">
        <f t="shared" si="7"/>
        <v>0</v>
      </c>
      <c r="P34" s="4">
        <f t="shared" si="7"/>
        <v>0</v>
      </c>
      <c r="Q34" s="4">
        <f t="shared" si="7"/>
        <v>0</v>
      </c>
      <c r="R34" s="4">
        <f t="shared" si="7"/>
        <v>0</v>
      </c>
      <c r="S34" s="4">
        <f t="shared" si="7"/>
        <v>0</v>
      </c>
      <c r="T34" s="4">
        <f t="shared" si="7"/>
        <v>0</v>
      </c>
      <c r="U34" s="4">
        <f t="shared" si="7"/>
        <v>0</v>
      </c>
      <c r="V34" s="4">
        <f t="shared" si="7"/>
        <v>0</v>
      </c>
      <c r="W34" s="4">
        <f t="shared" si="7"/>
        <v>0</v>
      </c>
      <c r="X34" s="4">
        <f t="shared" si="7"/>
        <v>0</v>
      </c>
      <c r="Y34" s="4">
        <f t="shared" si="7"/>
        <v>0</v>
      </c>
      <c r="Z34" s="4">
        <f t="shared" si="7"/>
        <v>0</v>
      </c>
      <c r="AA34" s="4">
        <f t="shared" si="7"/>
        <v>0</v>
      </c>
      <c r="AB34" s="4">
        <f t="shared" si="7"/>
        <v>0</v>
      </c>
      <c r="AC34" s="4">
        <f t="shared" si="7"/>
        <v>0</v>
      </c>
      <c r="AD34" s="4">
        <f t="shared" si="7"/>
        <v>0</v>
      </c>
      <c r="AE34" s="4">
        <f t="shared" si="7"/>
        <v>0</v>
      </c>
      <c r="AF34" s="4">
        <f t="shared" si="7"/>
        <v>0</v>
      </c>
      <c r="AG34" s="4">
        <f t="shared" si="7"/>
        <v>0</v>
      </c>
    </row>
    <row r="35" spans="2:33" x14ac:dyDescent="0.2">
      <c r="B35" s="3" t="s">
        <v>77</v>
      </c>
      <c r="C35" s="3">
        <f t="shared" si="5"/>
        <v>7923475.2353131305</v>
      </c>
      <c r="D35" s="8">
        <f>D5</f>
        <v>0</v>
      </c>
      <c r="E35" s="8">
        <f t="shared" ref="E35:H35" si="8">E5</f>
        <v>0</v>
      </c>
      <c r="F35" s="8">
        <f t="shared" si="8"/>
        <v>2506136.8012404041</v>
      </c>
      <c r="G35" s="8">
        <f t="shared" si="8"/>
        <v>5417338.4340727264</v>
      </c>
      <c r="H35" s="8">
        <f t="shared" si="8"/>
        <v>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2:33" x14ac:dyDescent="0.2">
      <c r="B36" s="3" t="s">
        <v>76</v>
      </c>
      <c r="C36" s="3">
        <f t="shared" si="5"/>
        <v>3972318.8088282822</v>
      </c>
      <c r="D36" s="8">
        <f>D6</f>
        <v>0</v>
      </c>
      <c r="E36" s="8">
        <f t="shared" ref="E36:AG36" si="9">E6</f>
        <v>0</v>
      </c>
      <c r="F36" s="8">
        <f t="shared" si="9"/>
        <v>18050</v>
      </c>
      <c r="G36" s="8">
        <f t="shared" si="9"/>
        <v>69200</v>
      </c>
      <c r="H36" s="8">
        <f t="shared" si="9"/>
        <v>69200</v>
      </c>
      <c r="I36" s="8">
        <f t="shared" si="9"/>
        <v>71700</v>
      </c>
      <c r="J36" s="8">
        <f t="shared" si="9"/>
        <v>74200</v>
      </c>
      <c r="K36" s="8">
        <f t="shared" si="9"/>
        <v>74200</v>
      </c>
      <c r="L36" s="8">
        <f t="shared" si="9"/>
        <v>74200</v>
      </c>
      <c r="M36" s="8">
        <f t="shared" si="9"/>
        <v>74200</v>
      </c>
      <c r="N36" s="8">
        <f t="shared" si="9"/>
        <v>74200</v>
      </c>
      <c r="O36" s="8">
        <f t="shared" si="9"/>
        <v>74200</v>
      </c>
      <c r="P36" s="8">
        <f t="shared" si="9"/>
        <v>74200</v>
      </c>
      <c r="Q36" s="8">
        <f t="shared" si="9"/>
        <v>74200</v>
      </c>
      <c r="R36" s="8">
        <f t="shared" si="9"/>
        <v>74200</v>
      </c>
      <c r="S36" s="8">
        <f t="shared" si="9"/>
        <v>74200</v>
      </c>
      <c r="T36" s="8">
        <f t="shared" si="9"/>
        <v>74200</v>
      </c>
      <c r="U36" s="8">
        <f t="shared" si="9"/>
        <v>74200</v>
      </c>
      <c r="V36" s="8">
        <f t="shared" si="9"/>
        <v>74200</v>
      </c>
      <c r="W36" s="8">
        <f t="shared" si="9"/>
        <v>74200</v>
      </c>
      <c r="X36" s="8">
        <f t="shared" si="9"/>
        <v>74200</v>
      </c>
      <c r="Y36" s="8">
        <f t="shared" si="9"/>
        <v>74200</v>
      </c>
      <c r="Z36" s="8">
        <f t="shared" si="9"/>
        <v>74200</v>
      </c>
      <c r="AA36" s="8">
        <f t="shared" si="9"/>
        <v>695734.20031010103</v>
      </c>
      <c r="AB36" s="8">
        <f t="shared" si="9"/>
        <v>1423534.6085181816</v>
      </c>
      <c r="AC36" s="8">
        <f t="shared" si="9"/>
        <v>69200</v>
      </c>
      <c r="AD36" s="8">
        <f t="shared" si="9"/>
        <v>71700</v>
      </c>
      <c r="AE36" s="8">
        <f t="shared" si="9"/>
        <v>74200</v>
      </c>
      <c r="AF36" s="8">
        <f t="shared" si="9"/>
        <v>74200</v>
      </c>
      <c r="AG36" s="8">
        <f t="shared" si="9"/>
        <v>74200</v>
      </c>
    </row>
    <row r="37" spans="2:33" x14ac:dyDescent="0.2">
      <c r="B37" s="3" t="s">
        <v>293</v>
      </c>
      <c r="C37" s="3">
        <f t="shared" si="5"/>
        <v>0</v>
      </c>
      <c r="D37" s="8">
        <f>D20</f>
        <v>0</v>
      </c>
      <c r="E37" s="8">
        <f t="shared" ref="E37:AG37" si="10">E20</f>
        <v>0</v>
      </c>
      <c r="F37" s="8">
        <f t="shared" si="10"/>
        <v>0</v>
      </c>
      <c r="G37" s="8">
        <f t="shared" si="10"/>
        <v>0</v>
      </c>
      <c r="H37" s="8">
        <f t="shared" si="10"/>
        <v>0</v>
      </c>
      <c r="I37" s="8">
        <f t="shared" si="10"/>
        <v>0</v>
      </c>
      <c r="J37" s="8">
        <f t="shared" si="10"/>
        <v>0</v>
      </c>
      <c r="K37" s="8">
        <f t="shared" si="10"/>
        <v>0</v>
      </c>
      <c r="L37" s="8">
        <f t="shared" si="10"/>
        <v>0</v>
      </c>
      <c r="M37" s="8">
        <f t="shared" si="10"/>
        <v>0</v>
      </c>
      <c r="N37" s="8">
        <f t="shared" si="10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8">
        <f t="shared" si="10"/>
        <v>0</v>
      </c>
      <c r="U37" s="8">
        <f t="shared" si="10"/>
        <v>0</v>
      </c>
      <c r="V37" s="8">
        <f t="shared" si="10"/>
        <v>0</v>
      </c>
      <c r="W37" s="8">
        <f t="shared" si="10"/>
        <v>0</v>
      </c>
      <c r="X37" s="8">
        <f t="shared" si="10"/>
        <v>0</v>
      </c>
      <c r="Y37" s="8">
        <f t="shared" si="10"/>
        <v>0</v>
      </c>
      <c r="Z37" s="8">
        <f t="shared" si="10"/>
        <v>0</v>
      </c>
      <c r="AA37" s="8">
        <f t="shared" si="10"/>
        <v>0</v>
      </c>
      <c r="AB37" s="8">
        <f t="shared" si="10"/>
        <v>0</v>
      </c>
      <c r="AC37" s="8">
        <f t="shared" si="10"/>
        <v>0</v>
      </c>
      <c r="AD37" s="8">
        <f t="shared" si="10"/>
        <v>0</v>
      </c>
      <c r="AE37" s="8">
        <f t="shared" si="10"/>
        <v>0</v>
      </c>
      <c r="AF37" s="8">
        <f t="shared" si="10"/>
        <v>0</v>
      </c>
      <c r="AG37" s="8">
        <f t="shared" si="10"/>
        <v>0</v>
      </c>
    </row>
    <row r="38" spans="2:33" x14ac:dyDescent="0.2">
      <c r="B38" s="4" t="s">
        <v>25</v>
      </c>
      <c r="C38" s="4">
        <f t="shared" si="5"/>
        <v>11895794.044141414</v>
      </c>
      <c r="D38" s="13">
        <f>SUM(D35:D37)</f>
        <v>0</v>
      </c>
      <c r="E38" s="13">
        <f t="shared" ref="E38:AG38" si="11">SUM(E35:E37)</f>
        <v>0</v>
      </c>
      <c r="F38" s="13">
        <f t="shared" si="11"/>
        <v>2524186.8012404041</v>
      </c>
      <c r="G38" s="13">
        <f t="shared" si="11"/>
        <v>5486538.4340727264</v>
      </c>
      <c r="H38" s="13">
        <f t="shared" si="11"/>
        <v>69200</v>
      </c>
      <c r="I38" s="13">
        <f t="shared" si="11"/>
        <v>71700</v>
      </c>
      <c r="J38" s="13">
        <f t="shared" si="11"/>
        <v>74200</v>
      </c>
      <c r="K38" s="13">
        <f t="shared" si="11"/>
        <v>74200</v>
      </c>
      <c r="L38" s="13">
        <f t="shared" si="11"/>
        <v>74200</v>
      </c>
      <c r="M38" s="13">
        <f t="shared" si="11"/>
        <v>74200</v>
      </c>
      <c r="N38" s="13">
        <f t="shared" si="11"/>
        <v>74200</v>
      </c>
      <c r="O38" s="13">
        <f t="shared" si="11"/>
        <v>74200</v>
      </c>
      <c r="P38" s="13">
        <f t="shared" si="11"/>
        <v>74200</v>
      </c>
      <c r="Q38" s="13">
        <f t="shared" si="11"/>
        <v>74200</v>
      </c>
      <c r="R38" s="13">
        <f t="shared" si="11"/>
        <v>74200</v>
      </c>
      <c r="S38" s="13">
        <f t="shared" si="11"/>
        <v>74200</v>
      </c>
      <c r="T38" s="13">
        <f t="shared" si="11"/>
        <v>74200</v>
      </c>
      <c r="U38" s="13">
        <f t="shared" si="11"/>
        <v>74200</v>
      </c>
      <c r="V38" s="13">
        <f t="shared" si="11"/>
        <v>74200</v>
      </c>
      <c r="W38" s="13">
        <f t="shared" si="11"/>
        <v>74200</v>
      </c>
      <c r="X38" s="13">
        <f t="shared" si="11"/>
        <v>74200</v>
      </c>
      <c r="Y38" s="13">
        <f t="shared" si="11"/>
        <v>74200</v>
      </c>
      <c r="Z38" s="13">
        <f t="shared" si="11"/>
        <v>74200</v>
      </c>
      <c r="AA38" s="13">
        <f t="shared" si="11"/>
        <v>695734.20031010103</v>
      </c>
      <c r="AB38" s="13">
        <f t="shared" si="11"/>
        <v>1423534.6085181816</v>
      </c>
      <c r="AC38" s="13">
        <f t="shared" si="11"/>
        <v>69200</v>
      </c>
      <c r="AD38" s="13">
        <f t="shared" si="11"/>
        <v>71700</v>
      </c>
      <c r="AE38" s="13">
        <f t="shared" si="11"/>
        <v>74200</v>
      </c>
      <c r="AF38" s="13">
        <f t="shared" si="11"/>
        <v>74200</v>
      </c>
      <c r="AG38" s="13">
        <f t="shared" si="11"/>
        <v>74200</v>
      </c>
    </row>
    <row r="39" spans="2:33" x14ac:dyDescent="0.2">
      <c r="B39" s="149" t="s">
        <v>62</v>
      </c>
      <c r="C39" s="149">
        <f t="shared" si="5"/>
        <v>-3972318.8088282822</v>
      </c>
      <c r="D39" s="150">
        <f>D34-D38</f>
        <v>0</v>
      </c>
      <c r="E39" s="150">
        <f t="shared" ref="E39:AG39" si="12">E34-E38</f>
        <v>0</v>
      </c>
      <c r="F39" s="150">
        <f t="shared" si="12"/>
        <v>-18050</v>
      </c>
      <c r="G39" s="150">
        <f t="shared" si="12"/>
        <v>-69200</v>
      </c>
      <c r="H39" s="150">
        <f t="shared" si="12"/>
        <v>-69200</v>
      </c>
      <c r="I39" s="150">
        <f t="shared" si="12"/>
        <v>-71700</v>
      </c>
      <c r="J39" s="150">
        <f t="shared" si="12"/>
        <v>-74200</v>
      </c>
      <c r="K39" s="150">
        <f t="shared" si="12"/>
        <v>-74200</v>
      </c>
      <c r="L39" s="150">
        <f t="shared" si="12"/>
        <v>-74200</v>
      </c>
      <c r="M39" s="150">
        <f t="shared" si="12"/>
        <v>-74200</v>
      </c>
      <c r="N39" s="150">
        <f t="shared" si="12"/>
        <v>-74200</v>
      </c>
      <c r="O39" s="150">
        <f t="shared" si="12"/>
        <v>-74200</v>
      </c>
      <c r="P39" s="150">
        <f t="shared" si="12"/>
        <v>-74200</v>
      </c>
      <c r="Q39" s="150">
        <f t="shared" si="12"/>
        <v>-74200</v>
      </c>
      <c r="R39" s="150">
        <f t="shared" si="12"/>
        <v>-74200</v>
      </c>
      <c r="S39" s="150">
        <f t="shared" si="12"/>
        <v>-74200</v>
      </c>
      <c r="T39" s="150">
        <f t="shared" si="12"/>
        <v>-74200</v>
      </c>
      <c r="U39" s="150">
        <f t="shared" si="12"/>
        <v>-74200</v>
      </c>
      <c r="V39" s="150">
        <f t="shared" si="12"/>
        <v>-74200</v>
      </c>
      <c r="W39" s="150">
        <f t="shared" si="12"/>
        <v>-74200</v>
      </c>
      <c r="X39" s="150">
        <f t="shared" si="12"/>
        <v>-74200</v>
      </c>
      <c r="Y39" s="150">
        <f t="shared" si="12"/>
        <v>-74200</v>
      </c>
      <c r="Z39" s="150">
        <f t="shared" si="12"/>
        <v>-74200</v>
      </c>
      <c r="AA39" s="150">
        <f t="shared" si="12"/>
        <v>-695734.20031010103</v>
      </c>
      <c r="AB39" s="150">
        <f t="shared" si="12"/>
        <v>-1423534.6085181816</v>
      </c>
      <c r="AC39" s="150">
        <f t="shared" si="12"/>
        <v>-69200</v>
      </c>
      <c r="AD39" s="150">
        <f t="shared" si="12"/>
        <v>-71700</v>
      </c>
      <c r="AE39" s="150">
        <f t="shared" si="12"/>
        <v>-74200</v>
      </c>
      <c r="AF39" s="150">
        <f t="shared" si="12"/>
        <v>-74200</v>
      </c>
      <c r="AG39" s="150">
        <f t="shared" si="12"/>
        <v>-74200</v>
      </c>
    </row>
    <row r="40" spans="2:33" x14ac:dyDescent="0.2">
      <c r="B40" s="3" t="s">
        <v>26</v>
      </c>
      <c r="C40" s="4"/>
      <c r="D40" s="8">
        <f>D39</f>
        <v>0</v>
      </c>
      <c r="E40" s="8">
        <f>D40+E39</f>
        <v>0</v>
      </c>
      <c r="F40" s="8">
        <f t="shared" ref="F40:AG40" si="13">E40+F39</f>
        <v>-18050</v>
      </c>
      <c r="G40" s="8">
        <f t="shared" si="13"/>
        <v>-87250</v>
      </c>
      <c r="H40" s="8">
        <f t="shared" si="13"/>
        <v>-156450</v>
      </c>
      <c r="I40" s="8">
        <f t="shared" si="13"/>
        <v>-228150</v>
      </c>
      <c r="J40" s="8">
        <f t="shared" si="13"/>
        <v>-302350</v>
      </c>
      <c r="K40" s="8">
        <f t="shared" si="13"/>
        <v>-376550</v>
      </c>
      <c r="L40" s="8">
        <f t="shared" si="13"/>
        <v>-450750</v>
      </c>
      <c r="M40" s="8">
        <f t="shared" si="13"/>
        <v>-524950</v>
      </c>
      <c r="N40" s="8">
        <f t="shared" si="13"/>
        <v>-599150</v>
      </c>
      <c r="O40" s="8">
        <f t="shared" si="13"/>
        <v>-673350</v>
      </c>
      <c r="P40" s="8">
        <f t="shared" si="13"/>
        <v>-747550</v>
      </c>
      <c r="Q40" s="8">
        <f t="shared" si="13"/>
        <v>-821750</v>
      </c>
      <c r="R40" s="8">
        <f t="shared" si="13"/>
        <v>-895950</v>
      </c>
      <c r="S40" s="8">
        <f t="shared" si="13"/>
        <v>-970150</v>
      </c>
      <c r="T40" s="8">
        <f t="shared" si="13"/>
        <v>-1044350</v>
      </c>
      <c r="U40" s="8">
        <f t="shared" si="13"/>
        <v>-1118550</v>
      </c>
      <c r="V40" s="8">
        <f t="shared" si="13"/>
        <v>-1192750</v>
      </c>
      <c r="W40" s="8">
        <f t="shared" si="13"/>
        <v>-1266950</v>
      </c>
      <c r="X40" s="8">
        <f t="shared" si="13"/>
        <v>-1341150</v>
      </c>
      <c r="Y40" s="8">
        <f t="shared" si="13"/>
        <v>-1415350</v>
      </c>
      <c r="Z40" s="8">
        <f t="shared" si="13"/>
        <v>-1489550</v>
      </c>
      <c r="AA40" s="8">
        <f t="shared" si="13"/>
        <v>-2185284.2003101008</v>
      </c>
      <c r="AB40" s="8">
        <f t="shared" si="13"/>
        <v>-3608818.8088282822</v>
      </c>
      <c r="AC40" s="8">
        <f t="shared" si="13"/>
        <v>-3678018.8088282822</v>
      </c>
      <c r="AD40" s="8">
        <f t="shared" si="13"/>
        <v>-3749718.8088282822</v>
      </c>
      <c r="AE40" s="8">
        <f t="shared" si="13"/>
        <v>-3823918.8088282822</v>
      </c>
      <c r="AF40" s="8">
        <f t="shared" si="13"/>
        <v>-3898118.8088282822</v>
      </c>
      <c r="AG40" s="8">
        <f t="shared" si="13"/>
        <v>-3972318.8088282822</v>
      </c>
    </row>
    <row r="41" spans="2:33" x14ac:dyDescent="0.2">
      <c r="B41" s="3" t="s">
        <v>308</v>
      </c>
      <c r="C41" s="4">
        <f t="shared" si="5"/>
        <v>0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</row>
    <row r="42" spans="2:33" x14ac:dyDescent="0.2">
      <c r="B42" s="30" t="s">
        <v>309</v>
      </c>
      <c r="C42" s="30"/>
      <c r="D42" s="31">
        <f>D40+D41</f>
        <v>0</v>
      </c>
      <c r="E42" s="31">
        <f t="shared" ref="E42:AG42" si="14">E40+E41</f>
        <v>0</v>
      </c>
      <c r="F42" s="31">
        <f t="shared" si="14"/>
        <v>-18050</v>
      </c>
      <c r="G42" s="31">
        <f t="shared" si="14"/>
        <v>-87250</v>
      </c>
      <c r="H42" s="31">
        <f t="shared" si="14"/>
        <v>-156450</v>
      </c>
      <c r="I42" s="31">
        <f t="shared" si="14"/>
        <v>-228150</v>
      </c>
      <c r="J42" s="31">
        <f t="shared" si="14"/>
        <v>-302350</v>
      </c>
      <c r="K42" s="31">
        <f t="shared" si="14"/>
        <v>-376550</v>
      </c>
      <c r="L42" s="31">
        <f t="shared" si="14"/>
        <v>-450750</v>
      </c>
      <c r="M42" s="31">
        <f t="shared" si="14"/>
        <v>-524950</v>
      </c>
      <c r="N42" s="31">
        <f t="shared" si="14"/>
        <v>-599150</v>
      </c>
      <c r="O42" s="31">
        <f t="shared" si="14"/>
        <v>-673350</v>
      </c>
      <c r="P42" s="31">
        <f t="shared" si="14"/>
        <v>-747550</v>
      </c>
      <c r="Q42" s="31">
        <f t="shared" si="14"/>
        <v>-821750</v>
      </c>
      <c r="R42" s="31">
        <f t="shared" si="14"/>
        <v>-895950</v>
      </c>
      <c r="S42" s="31">
        <f t="shared" si="14"/>
        <v>-970150</v>
      </c>
      <c r="T42" s="31">
        <f t="shared" si="14"/>
        <v>-1044350</v>
      </c>
      <c r="U42" s="31">
        <f t="shared" si="14"/>
        <v>-1118550</v>
      </c>
      <c r="V42" s="31">
        <f t="shared" si="14"/>
        <v>-1192750</v>
      </c>
      <c r="W42" s="31">
        <f t="shared" si="14"/>
        <v>-1266950</v>
      </c>
      <c r="X42" s="31">
        <f t="shared" si="14"/>
        <v>-1341150</v>
      </c>
      <c r="Y42" s="31">
        <f t="shared" si="14"/>
        <v>-1415350</v>
      </c>
      <c r="Z42" s="31">
        <f t="shared" si="14"/>
        <v>-1489550</v>
      </c>
      <c r="AA42" s="31">
        <f t="shared" si="14"/>
        <v>-2185284.2003101008</v>
      </c>
      <c r="AB42" s="31">
        <f t="shared" si="14"/>
        <v>-3608818.8088282822</v>
      </c>
      <c r="AC42" s="31">
        <f t="shared" si="14"/>
        <v>-3678018.8088282822</v>
      </c>
      <c r="AD42" s="31">
        <f t="shared" si="14"/>
        <v>-3749718.8088282822</v>
      </c>
      <c r="AE42" s="31">
        <f t="shared" si="14"/>
        <v>-3823918.8088282822</v>
      </c>
      <c r="AF42" s="31">
        <f t="shared" si="14"/>
        <v>-3898118.8088282822</v>
      </c>
      <c r="AG42" s="31">
        <f t="shared" si="14"/>
        <v>-3972318.8088282822</v>
      </c>
    </row>
    <row r="45" spans="2:33" x14ac:dyDescent="0.2">
      <c r="B45" s="15" t="s">
        <v>312</v>
      </c>
      <c r="C45" s="15"/>
      <c r="D45" s="3" t="s">
        <v>10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2:33" x14ac:dyDescent="0.2">
      <c r="B46" s="4"/>
      <c r="C46" s="4"/>
      <c r="D46" s="5">
        <v>1</v>
      </c>
      <c r="E46" s="5">
        <v>2</v>
      </c>
      <c r="F46" s="5">
        <v>3</v>
      </c>
      <c r="G46" s="5">
        <v>4</v>
      </c>
      <c r="H46" s="5">
        <v>5</v>
      </c>
      <c r="I46" s="5">
        <v>6</v>
      </c>
      <c r="J46" s="5">
        <v>7</v>
      </c>
      <c r="K46" s="5">
        <v>8</v>
      </c>
      <c r="L46" s="5">
        <v>9</v>
      </c>
      <c r="M46" s="5">
        <v>10</v>
      </c>
      <c r="N46" s="5">
        <v>11</v>
      </c>
      <c r="O46" s="5">
        <v>12</v>
      </c>
      <c r="P46" s="5">
        <v>13</v>
      </c>
      <c r="Q46" s="5">
        <v>14</v>
      </c>
      <c r="R46" s="5">
        <v>15</v>
      </c>
      <c r="S46" s="5">
        <v>16</v>
      </c>
      <c r="T46" s="5">
        <v>17</v>
      </c>
      <c r="U46" s="5">
        <v>18</v>
      </c>
      <c r="V46" s="5">
        <v>19</v>
      </c>
      <c r="W46" s="5">
        <v>20</v>
      </c>
      <c r="X46" s="5">
        <v>21</v>
      </c>
      <c r="Y46" s="5">
        <v>22</v>
      </c>
      <c r="Z46" s="5">
        <v>23</v>
      </c>
      <c r="AA46" s="5">
        <v>24</v>
      </c>
      <c r="AB46" s="5">
        <v>25</v>
      </c>
      <c r="AC46" s="5">
        <v>26</v>
      </c>
      <c r="AD46" s="5">
        <v>27</v>
      </c>
      <c r="AE46" s="5">
        <v>28</v>
      </c>
      <c r="AF46" s="5">
        <v>29</v>
      </c>
      <c r="AG46" s="5">
        <v>30</v>
      </c>
    </row>
    <row r="47" spans="2:33" x14ac:dyDescent="0.2">
      <c r="B47" s="6" t="s">
        <v>52</v>
      </c>
      <c r="C47" s="143" t="s">
        <v>9</v>
      </c>
      <c r="D47" s="7">
        <f>D4</f>
        <v>2024</v>
      </c>
      <c r="E47" s="7">
        <f t="shared" ref="E47:AG47" si="15">E4</f>
        <v>2025</v>
      </c>
      <c r="F47" s="7">
        <f t="shared" si="15"/>
        <v>2026</v>
      </c>
      <c r="G47" s="7">
        <f t="shared" si="15"/>
        <v>2027</v>
      </c>
      <c r="H47" s="7">
        <f t="shared" si="15"/>
        <v>2028</v>
      </c>
      <c r="I47" s="7">
        <f t="shared" si="15"/>
        <v>2029</v>
      </c>
      <c r="J47" s="7">
        <f t="shared" si="15"/>
        <v>2030</v>
      </c>
      <c r="K47" s="7">
        <f t="shared" si="15"/>
        <v>2031</v>
      </c>
      <c r="L47" s="7">
        <f t="shared" si="15"/>
        <v>2032</v>
      </c>
      <c r="M47" s="7">
        <f t="shared" si="15"/>
        <v>2033</v>
      </c>
      <c r="N47" s="7">
        <f t="shared" si="15"/>
        <v>2034</v>
      </c>
      <c r="O47" s="7">
        <f t="shared" si="15"/>
        <v>2035</v>
      </c>
      <c r="P47" s="7">
        <f t="shared" si="15"/>
        <v>2036</v>
      </c>
      <c r="Q47" s="7">
        <f t="shared" si="15"/>
        <v>2037</v>
      </c>
      <c r="R47" s="7">
        <f t="shared" si="15"/>
        <v>2038</v>
      </c>
      <c r="S47" s="7">
        <f t="shared" si="15"/>
        <v>2039</v>
      </c>
      <c r="T47" s="7">
        <f t="shared" si="15"/>
        <v>2040</v>
      </c>
      <c r="U47" s="7">
        <f t="shared" si="15"/>
        <v>2041</v>
      </c>
      <c r="V47" s="7">
        <f t="shared" si="15"/>
        <v>2042</v>
      </c>
      <c r="W47" s="7">
        <f t="shared" si="15"/>
        <v>2043</v>
      </c>
      <c r="X47" s="7">
        <f t="shared" si="15"/>
        <v>2044</v>
      </c>
      <c r="Y47" s="7">
        <f t="shared" si="15"/>
        <v>2045</v>
      </c>
      <c r="Z47" s="7">
        <f t="shared" si="15"/>
        <v>2046</v>
      </c>
      <c r="AA47" s="7">
        <f t="shared" si="15"/>
        <v>2047</v>
      </c>
      <c r="AB47" s="7">
        <f t="shared" si="15"/>
        <v>2048</v>
      </c>
      <c r="AC47" s="7">
        <f t="shared" si="15"/>
        <v>2049</v>
      </c>
      <c r="AD47" s="7">
        <f t="shared" si="15"/>
        <v>2050</v>
      </c>
      <c r="AE47" s="7">
        <f t="shared" si="15"/>
        <v>2051</v>
      </c>
      <c r="AF47" s="7">
        <f t="shared" si="15"/>
        <v>2052</v>
      </c>
      <c r="AG47" s="7">
        <f t="shared" si="15"/>
        <v>2053</v>
      </c>
    </row>
    <row r="48" spans="2:33" x14ac:dyDescent="0.2">
      <c r="B48" s="3" t="s">
        <v>306</v>
      </c>
      <c r="C48" s="8">
        <f>SUM(D48:AG48)</f>
        <v>7923475.2353131305</v>
      </c>
      <c r="D48" s="8">
        <f>'05 Financovanie'!D22</f>
        <v>0</v>
      </c>
      <c r="E48" s="8">
        <f>'05 Financovanie'!E22</f>
        <v>0</v>
      </c>
      <c r="F48" s="8">
        <f>'05 Financovanie'!F22</f>
        <v>2506136.8012404041</v>
      </c>
      <c r="G48" s="8">
        <f>'05 Financovanie'!G22</f>
        <v>5417338.4340727264</v>
      </c>
      <c r="H48" s="8">
        <f>'05 Financovanie'!H22</f>
        <v>0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2:33" x14ac:dyDescent="0.2">
      <c r="B49" s="151" t="s">
        <v>311</v>
      </c>
      <c r="C49" s="32">
        <f t="shared" ref="C49:C55" si="16">SUM(D49:AG49)</f>
        <v>0</v>
      </c>
      <c r="D49" s="32">
        <f>'04 Prevádzkové príjmy'!D15</f>
        <v>0</v>
      </c>
      <c r="E49" s="32">
        <f>'04 Prevádzkové príjmy'!E15</f>
        <v>0</v>
      </c>
      <c r="F49" s="32">
        <f>'04 Prevádzkové príjmy'!F15</f>
        <v>0</v>
      </c>
      <c r="G49" s="32">
        <f>'04 Prevádzkové príjmy'!G15</f>
        <v>0</v>
      </c>
      <c r="H49" s="32">
        <f>'04 Prevádzkové príjmy'!H15</f>
        <v>0</v>
      </c>
      <c r="I49" s="32">
        <f>'04 Prevádzkové príjmy'!I15</f>
        <v>0</v>
      </c>
      <c r="J49" s="32">
        <f>'04 Prevádzkové príjmy'!J15</f>
        <v>0</v>
      </c>
      <c r="K49" s="32">
        <f>'04 Prevádzkové príjmy'!K15</f>
        <v>0</v>
      </c>
      <c r="L49" s="32">
        <f>'04 Prevádzkové príjmy'!L15</f>
        <v>0</v>
      </c>
      <c r="M49" s="32">
        <f>'04 Prevádzkové príjmy'!M15</f>
        <v>0</v>
      </c>
      <c r="N49" s="32">
        <f>'04 Prevádzkové príjmy'!N15</f>
        <v>0</v>
      </c>
      <c r="O49" s="32">
        <f>'04 Prevádzkové príjmy'!O15</f>
        <v>0</v>
      </c>
      <c r="P49" s="32">
        <f>'04 Prevádzkové príjmy'!P15</f>
        <v>0</v>
      </c>
      <c r="Q49" s="32">
        <f>'04 Prevádzkové príjmy'!Q15</f>
        <v>0</v>
      </c>
      <c r="R49" s="32">
        <f>'04 Prevádzkové príjmy'!R15</f>
        <v>0</v>
      </c>
      <c r="S49" s="32">
        <f>'04 Prevádzkové príjmy'!S15</f>
        <v>0</v>
      </c>
      <c r="T49" s="32">
        <f>'04 Prevádzkové príjmy'!T15</f>
        <v>0</v>
      </c>
      <c r="U49" s="32">
        <f>'04 Prevádzkové príjmy'!U15</f>
        <v>0</v>
      </c>
      <c r="V49" s="32">
        <f>'04 Prevádzkové príjmy'!V15</f>
        <v>0</v>
      </c>
      <c r="W49" s="32">
        <f>'04 Prevádzkové príjmy'!W15</f>
        <v>0</v>
      </c>
      <c r="X49" s="32">
        <f>'04 Prevádzkové príjmy'!X15</f>
        <v>0</v>
      </c>
      <c r="Y49" s="32">
        <f>'04 Prevádzkové príjmy'!Y15</f>
        <v>0</v>
      </c>
      <c r="Z49" s="32">
        <f>'04 Prevádzkové príjmy'!Z15</f>
        <v>0</v>
      </c>
      <c r="AA49" s="32">
        <f>'04 Prevádzkové príjmy'!AA15</f>
        <v>0</v>
      </c>
      <c r="AB49" s="32">
        <f>'04 Prevádzkové príjmy'!AB15</f>
        <v>0</v>
      </c>
      <c r="AC49" s="32">
        <f>'04 Prevádzkové príjmy'!AC15</f>
        <v>0</v>
      </c>
      <c r="AD49" s="32">
        <f>'04 Prevádzkové príjmy'!AD15</f>
        <v>0</v>
      </c>
      <c r="AE49" s="32">
        <f>'04 Prevádzkové príjmy'!AE15</f>
        <v>0</v>
      </c>
      <c r="AF49" s="32">
        <f>'04 Prevádzkové príjmy'!AF15</f>
        <v>0</v>
      </c>
      <c r="AG49" s="32">
        <f>'04 Prevádzkové príjmy'!AG15</f>
        <v>0</v>
      </c>
    </row>
    <row r="50" spans="2:33" x14ac:dyDescent="0.2">
      <c r="B50" s="4" t="s">
        <v>11</v>
      </c>
      <c r="C50" s="4">
        <f t="shared" si="16"/>
        <v>7923475.2353131305</v>
      </c>
      <c r="D50" s="13">
        <f>SUM(D48:D49)</f>
        <v>0</v>
      </c>
      <c r="E50" s="4">
        <f t="shared" ref="E50" si="17">SUM(E48:E49)</f>
        <v>0</v>
      </c>
      <c r="F50" s="4">
        <f t="shared" ref="F50" si="18">SUM(F48:F49)</f>
        <v>2506136.8012404041</v>
      </c>
      <c r="G50" s="4">
        <f t="shared" ref="G50" si="19">SUM(G48:G49)</f>
        <v>5417338.4340727264</v>
      </c>
      <c r="H50" s="4">
        <f t="shared" ref="H50" si="20">SUM(H48:H49)</f>
        <v>0</v>
      </c>
      <c r="I50" s="4">
        <f t="shared" ref="I50" si="21">SUM(I48:I49)</f>
        <v>0</v>
      </c>
      <c r="J50" s="4">
        <f t="shared" ref="J50" si="22">SUM(J48:J49)</f>
        <v>0</v>
      </c>
      <c r="K50" s="4">
        <f t="shared" ref="K50" si="23">SUM(K48:K49)</f>
        <v>0</v>
      </c>
      <c r="L50" s="4">
        <f t="shared" ref="L50" si="24">SUM(L48:L49)</f>
        <v>0</v>
      </c>
      <c r="M50" s="4">
        <f t="shared" ref="M50" si="25">SUM(M48:M49)</f>
        <v>0</v>
      </c>
      <c r="N50" s="4">
        <f t="shared" ref="N50" si="26">SUM(N48:N49)</f>
        <v>0</v>
      </c>
      <c r="O50" s="4">
        <f t="shared" ref="O50" si="27">SUM(O48:O49)</f>
        <v>0</v>
      </c>
      <c r="P50" s="4">
        <f t="shared" ref="P50" si="28">SUM(P48:P49)</f>
        <v>0</v>
      </c>
      <c r="Q50" s="4">
        <f t="shared" ref="Q50" si="29">SUM(Q48:Q49)</f>
        <v>0</v>
      </c>
      <c r="R50" s="4">
        <f t="shared" ref="R50" si="30">SUM(R48:R49)</f>
        <v>0</v>
      </c>
      <c r="S50" s="4">
        <f t="shared" ref="S50" si="31">SUM(S48:S49)</f>
        <v>0</v>
      </c>
      <c r="T50" s="4">
        <f t="shared" ref="T50" si="32">SUM(T48:T49)</f>
        <v>0</v>
      </c>
      <c r="U50" s="4">
        <f t="shared" ref="U50" si="33">SUM(U48:U49)</f>
        <v>0</v>
      </c>
      <c r="V50" s="4">
        <f t="shared" ref="V50" si="34">SUM(V48:V49)</f>
        <v>0</v>
      </c>
      <c r="W50" s="4">
        <f t="shared" ref="W50" si="35">SUM(W48:W49)</f>
        <v>0</v>
      </c>
      <c r="X50" s="4">
        <f t="shared" ref="X50" si="36">SUM(X48:X49)</f>
        <v>0</v>
      </c>
      <c r="Y50" s="4">
        <f t="shared" ref="Y50" si="37">SUM(Y48:Y49)</f>
        <v>0</v>
      </c>
      <c r="Z50" s="4">
        <f t="shared" ref="Z50" si="38">SUM(Z48:Z49)</f>
        <v>0</v>
      </c>
      <c r="AA50" s="4">
        <f t="shared" ref="AA50" si="39">SUM(AA48:AA49)</f>
        <v>0</v>
      </c>
      <c r="AB50" s="4">
        <f t="shared" ref="AB50" si="40">SUM(AB48:AB49)</f>
        <v>0</v>
      </c>
      <c r="AC50" s="4">
        <f t="shared" ref="AC50" si="41">SUM(AC48:AC49)</f>
        <v>0</v>
      </c>
      <c r="AD50" s="4">
        <f t="shared" ref="AD50" si="42">SUM(AD48:AD49)</f>
        <v>0</v>
      </c>
      <c r="AE50" s="4">
        <f t="shared" ref="AE50" si="43">SUM(AE48:AE49)</f>
        <v>0</v>
      </c>
      <c r="AF50" s="4">
        <f t="shared" ref="AF50" si="44">SUM(AF48:AF49)</f>
        <v>0</v>
      </c>
      <c r="AG50" s="4">
        <f t="shared" ref="AG50" si="45">SUM(AG48:AG49)</f>
        <v>0</v>
      </c>
    </row>
    <row r="51" spans="2:33" x14ac:dyDescent="0.2">
      <c r="B51" s="3" t="s">
        <v>77</v>
      </c>
      <c r="C51" s="3">
        <f t="shared" si="16"/>
        <v>7923475.2353131305</v>
      </c>
      <c r="D51" s="8">
        <f>D5</f>
        <v>0</v>
      </c>
      <c r="E51" s="8">
        <f t="shared" ref="E51:H51" si="46">E5</f>
        <v>0</v>
      </c>
      <c r="F51" s="8">
        <f t="shared" si="46"/>
        <v>2506136.8012404041</v>
      </c>
      <c r="G51" s="8">
        <f t="shared" si="46"/>
        <v>5417338.4340727264</v>
      </c>
      <c r="H51" s="8">
        <f t="shared" si="46"/>
        <v>0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2:33" x14ac:dyDescent="0.2">
      <c r="B52" s="151" t="s">
        <v>310</v>
      </c>
      <c r="C52" s="151">
        <f t="shared" si="16"/>
        <v>3972318.8088282822</v>
      </c>
      <c r="D52" s="32">
        <f>'03 Prevádzkové výdavky'!D21</f>
        <v>0</v>
      </c>
      <c r="E52" s="32">
        <f>'03 Prevádzkové výdavky'!E21</f>
        <v>0</v>
      </c>
      <c r="F52" s="32">
        <f>'03 Prevádzkové výdavky'!F21</f>
        <v>18050</v>
      </c>
      <c r="G52" s="32">
        <f>'03 Prevádzkové výdavky'!G21</f>
        <v>69200</v>
      </c>
      <c r="H52" s="32">
        <f>'03 Prevádzkové výdavky'!H21</f>
        <v>69200</v>
      </c>
      <c r="I52" s="32">
        <f>'03 Prevádzkové výdavky'!I21</f>
        <v>71700</v>
      </c>
      <c r="J52" s="32">
        <f>'03 Prevádzkové výdavky'!J21</f>
        <v>74200</v>
      </c>
      <c r="K52" s="32">
        <f>'03 Prevádzkové výdavky'!K21</f>
        <v>74200</v>
      </c>
      <c r="L52" s="32">
        <f>'03 Prevádzkové výdavky'!L21</f>
        <v>74200</v>
      </c>
      <c r="M52" s="32">
        <f>'03 Prevádzkové výdavky'!M21</f>
        <v>74200</v>
      </c>
      <c r="N52" s="32">
        <f>'03 Prevádzkové výdavky'!N21</f>
        <v>74200</v>
      </c>
      <c r="O52" s="32">
        <f>'03 Prevádzkové výdavky'!O21</f>
        <v>74200</v>
      </c>
      <c r="P52" s="32">
        <f>'03 Prevádzkové výdavky'!P21</f>
        <v>74200</v>
      </c>
      <c r="Q52" s="32">
        <f>'03 Prevádzkové výdavky'!Q21</f>
        <v>74200</v>
      </c>
      <c r="R52" s="32">
        <f>'03 Prevádzkové výdavky'!R21</f>
        <v>74200</v>
      </c>
      <c r="S52" s="32">
        <f>'03 Prevádzkové výdavky'!S21</f>
        <v>74200</v>
      </c>
      <c r="T52" s="32">
        <f>'03 Prevádzkové výdavky'!T21</f>
        <v>74200</v>
      </c>
      <c r="U52" s="32">
        <f>'03 Prevádzkové výdavky'!U21</f>
        <v>74200</v>
      </c>
      <c r="V52" s="32">
        <f>'03 Prevádzkové výdavky'!V21</f>
        <v>74200</v>
      </c>
      <c r="W52" s="32">
        <f>'03 Prevádzkové výdavky'!W21</f>
        <v>74200</v>
      </c>
      <c r="X52" s="32">
        <f>'03 Prevádzkové výdavky'!X21</f>
        <v>74200</v>
      </c>
      <c r="Y52" s="32">
        <f>'03 Prevádzkové výdavky'!Y21</f>
        <v>74200</v>
      </c>
      <c r="Z52" s="32">
        <f>'03 Prevádzkové výdavky'!Z21</f>
        <v>74200</v>
      </c>
      <c r="AA52" s="32">
        <f>'03 Prevádzkové výdavky'!AA21</f>
        <v>695734.20031010103</v>
      </c>
      <c r="AB52" s="32">
        <f>'03 Prevádzkové výdavky'!AB21</f>
        <v>1423534.6085181816</v>
      </c>
      <c r="AC52" s="32">
        <f>'03 Prevádzkové výdavky'!AC21</f>
        <v>69200</v>
      </c>
      <c r="AD52" s="32">
        <f>'03 Prevádzkové výdavky'!AD21</f>
        <v>71700</v>
      </c>
      <c r="AE52" s="32">
        <f>'03 Prevádzkové výdavky'!AE21</f>
        <v>74200</v>
      </c>
      <c r="AF52" s="32">
        <f>'03 Prevádzkové výdavky'!AF21</f>
        <v>74200</v>
      </c>
      <c r="AG52" s="32">
        <f>'03 Prevádzkové výdavky'!AG21</f>
        <v>74200</v>
      </c>
    </row>
    <row r="53" spans="2:33" x14ac:dyDescent="0.2">
      <c r="B53" s="3" t="s">
        <v>293</v>
      </c>
      <c r="C53" s="3">
        <f t="shared" si="16"/>
        <v>0</v>
      </c>
      <c r="D53" s="8">
        <f>D20</f>
        <v>0</v>
      </c>
      <c r="E53" s="8">
        <f t="shared" ref="E53:AG53" si="47">E20</f>
        <v>0</v>
      </c>
      <c r="F53" s="8">
        <f t="shared" si="47"/>
        <v>0</v>
      </c>
      <c r="G53" s="8">
        <f t="shared" si="47"/>
        <v>0</v>
      </c>
      <c r="H53" s="8">
        <f t="shared" si="47"/>
        <v>0</v>
      </c>
      <c r="I53" s="8">
        <f t="shared" si="47"/>
        <v>0</v>
      </c>
      <c r="J53" s="8">
        <f t="shared" si="47"/>
        <v>0</v>
      </c>
      <c r="K53" s="8">
        <f t="shared" si="47"/>
        <v>0</v>
      </c>
      <c r="L53" s="8">
        <f t="shared" si="47"/>
        <v>0</v>
      </c>
      <c r="M53" s="8">
        <f t="shared" si="47"/>
        <v>0</v>
      </c>
      <c r="N53" s="8">
        <f t="shared" si="47"/>
        <v>0</v>
      </c>
      <c r="O53" s="8">
        <f t="shared" si="47"/>
        <v>0</v>
      </c>
      <c r="P53" s="8">
        <f t="shared" si="47"/>
        <v>0</v>
      </c>
      <c r="Q53" s="8">
        <f t="shared" si="47"/>
        <v>0</v>
      </c>
      <c r="R53" s="8">
        <f t="shared" si="47"/>
        <v>0</v>
      </c>
      <c r="S53" s="8">
        <f t="shared" si="47"/>
        <v>0</v>
      </c>
      <c r="T53" s="8">
        <f t="shared" si="47"/>
        <v>0</v>
      </c>
      <c r="U53" s="8">
        <f t="shared" si="47"/>
        <v>0</v>
      </c>
      <c r="V53" s="8">
        <f t="shared" si="47"/>
        <v>0</v>
      </c>
      <c r="W53" s="8">
        <f t="shared" si="47"/>
        <v>0</v>
      </c>
      <c r="X53" s="8">
        <f t="shared" si="47"/>
        <v>0</v>
      </c>
      <c r="Y53" s="8">
        <f t="shared" si="47"/>
        <v>0</v>
      </c>
      <c r="Z53" s="8">
        <f t="shared" si="47"/>
        <v>0</v>
      </c>
      <c r="AA53" s="8">
        <f t="shared" si="47"/>
        <v>0</v>
      </c>
      <c r="AB53" s="8">
        <f t="shared" si="47"/>
        <v>0</v>
      </c>
      <c r="AC53" s="8">
        <f t="shared" si="47"/>
        <v>0</v>
      </c>
      <c r="AD53" s="8">
        <f t="shared" si="47"/>
        <v>0</v>
      </c>
      <c r="AE53" s="8">
        <f t="shared" si="47"/>
        <v>0</v>
      </c>
      <c r="AF53" s="8">
        <f t="shared" si="47"/>
        <v>0</v>
      </c>
      <c r="AG53" s="8">
        <f t="shared" si="47"/>
        <v>0</v>
      </c>
    </row>
    <row r="54" spans="2:33" x14ac:dyDescent="0.2">
      <c r="B54" s="4" t="s">
        <v>25</v>
      </c>
      <c r="C54" s="4">
        <f t="shared" si="16"/>
        <v>11895794.044141414</v>
      </c>
      <c r="D54" s="13">
        <f>SUM(D51:D53)</f>
        <v>0</v>
      </c>
      <c r="E54" s="13">
        <f t="shared" ref="E54" si="48">SUM(E51:E53)</f>
        <v>0</v>
      </c>
      <c r="F54" s="13">
        <f t="shared" ref="F54" si="49">SUM(F51:F53)</f>
        <v>2524186.8012404041</v>
      </c>
      <c r="G54" s="13">
        <f t="shared" ref="G54" si="50">SUM(G51:G53)</f>
        <v>5486538.4340727264</v>
      </c>
      <c r="H54" s="13">
        <f t="shared" ref="H54" si="51">SUM(H51:H53)</f>
        <v>69200</v>
      </c>
      <c r="I54" s="13">
        <f t="shared" ref="I54" si="52">SUM(I51:I53)</f>
        <v>71700</v>
      </c>
      <c r="J54" s="13">
        <f t="shared" ref="J54" si="53">SUM(J51:J53)</f>
        <v>74200</v>
      </c>
      <c r="K54" s="13">
        <f t="shared" ref="K54" si="54">SUM(K51:K53)</f>
        <v>74200</v>
      </c>
      <c r="L54" s="13">
        <f t="shared" ref="L54" si="55">SUM(L51:L53)</f>
        <v>74200</v>
      </c>
      <c r="M54" s="13">
        <f t="shared" ref="M54" si="56">SUM(M51:M53)</f>
        <v>74200</v>
      </c>
      <c r="N54" s="13">
        <f t="shared" ref="N54" si="57">SUM(N51:N53)</f>
        <v>74200</v>
      </c>
      <c r="O54" s="13">
        <f t="shared" ref="O54" si="58">SUM(O51:O53)</f>
        <v>74200</v>
      </c>
      <c r="P54" s="13">
        <f t="shared" ref="P54" si="59">SUM(P51:P53)</f>
        <v>74200</v>
      </c>
      <c r="Q54" s="13">
        <f t="shared" ref="Q54" si="60">SUM(Q51:Q53)</f>
        <v>74200</v>
      </c>
      <c r="R54" s="13">
        <f t="shared" ref="R54" si="61">SUM(R51:R53)</f>
        <v>74200</v>
      </c>
      <c r="S54" s="13">
        <f t="shared" ref="S54" si="62">SUM(S51:S53)</f>
        <v>74200</v>
      </c>
      <c r="T54" s="13">
        <f t="shared" ref="T54" si="63">SUM(T51:T53)</f>
        <v>74200</v>
      </c>
      <c r="U54" s="13">
        <f t="shared" ref="U54" si="64">SUM(U51:U53)</f>
        <v>74200</v>
      </c>
      <c r="V54" s="13">
        <f t="shared" ref="V54" si="65">SUM(V51:V53)</f>
        <v>74200</v>
      </c>
      <c r="W54" s="13">
        <f t="shared" ref="W54" si="66">SUM(W51:W53)</f>
        <v>74200</v>
      </c>
      <c r="X54" s="13">
        <f t="shared" ref="X54" si="67">SUM(X51:X53)</f>
        <v>74200</v>
      </c>
      <c r="Y54" s="13">
        <f t="shared" ref="Y54" si="68">SUM(Y51:Y53)</f>
        <v>74200</v>
      </c>
      <c r="Z54" s="13">
        <f t="shared" ref="Z54" si="69">SUM(Z51:Z53)</f>
        <v>74200</v>
      </c>
      <c r="AA54" s="13">
        <f t="shared" ref="AA54" si="70">SUM(AA51:AA53)</f>
        <v>695734.20031010103</v>
      </c>
      <c r="AB54" s="13">
        <f t="shared" ref="AB54" si="71">SUM(AB51:AB53)</f>
        <v>1423534.6085181816</v>
      </c>
      <c r="AC54" s="13">
        <f t="shared" ref="AC54" si="72">SUM(AC51:AC53)</f>
        <v>69200</v>
      </c>
      <c r="AD54" s="13">
        <f t="shared" ref="AD54" si="73">SUM(AD51:AD53)</f>
        <v>71700</v>
      </c>
      <c r="AE54" s="13">
        <f t="shared" ref="AE54" si="74">SUM(AE51:AE53)</f>
        <v>74200</v>
      </c>
      <c r="AF54" s="13">
        <f t="shared" ref="AF54" si="75">SUM(AF51:AF53)</f>
        <v>74200</v>
      </c>
      <c r="AG54" s="13">
        <f t="shared" ref="AG54" si="76">SUM(AG51:AG53)</f>
        <v>74200</v>
      </c>
    </row>
    <row r="55" spans="2:33" x14ac:dyDescent="0.2">
      <c r="B55" s="149" t="s">
        <v>62</v>
      </c>
      <c r="C55" s="149">
        <f t="shared" si="16"/>
        <v>-3972318.8088282822</v>
      </c>
      <c r="D55" s="150">
        <f>D50-D54</f>
        <v>0</v>
      </c>
      <c r="E55" s="150">
        <f t="shared" ref="E55:AG55" si="77">E50-E54</f>
        <v>0</v>
      </c>
      <c r="F55" s="150">
        <f t="shared" si="77"/>
        <v>-18050</v>
      </c>
      <c r="G55" s="150">
        <f t="shared" si="77"/>
        <v>-69200</v>
      </c>
      <c r="H55" s="150">
        <f t="shared" si="77"/>
        <v>-69200</v>
      </c>
      <c r="I55" s="150">
        <f t="shared" si="77"/>
        <v>-71700</v>
      </c>
      <c r="J55" s="150">
        <f t="shared" si="77"/>
        <v>-74200</v>
      </c>
      <c r="K55" s="150">
        <f t="shared" si="77"/>
        <v>-74200</v>
      </c>
      <c r="L55" s="150">
        <f t="shared" si="77"/>
        <v>-74200</v>
      </c>
      <c r="M55" s="150">
        <f t="shared" si="77"/>
        <v>-74200</v>
      </c>
      <c r="N55" s="150">
        <f t="shared" si="77"/>
        <v>-74200</v>
      </c>
      <c r="O55" s="150">
        <f t="shared" si="77"/>
        <v>-74200</v>
      </c>
      <c r="P55" s="150">
        <f t="shared" si="77"/>
        <v>-74200</v>
      </c>
      <c r="Q55" s="150">
        <f t="shared" si="77"/>
        <v>-74200</v>
      </c>
      <c r="R55" s="150">
        <f t="shared" si="77"/>
        <v>-74200</v>
      </c>
      <c r="S55" s="150">
        <f t="shared" si="77"/>
        <v>-74200</v>
      </c>
      <c r="T55" s="150">
        <f t="shared" si="77"/>
        <v>-74200</v>
      </c>
      <c r="U55" s="150">
        <f t="shared" si="77"/>
        <v>-74200</v>
      </c>
      <c r="V55" s="150">
        <f t="shared" si="77"/>
        <v>-74200</v>
      </c>
      <c r="W55" s="150">
        <f t="shared" si="77"/>
        <v>-74200</v>
      </c>
      <c r="X55" s="150">
        <f t="shared" si="77"/>
        <v>-74200</v>
      </c>
      <c r="Y55" s="150">
        <f t="shared" si="77"/>
        <v>-74200</v>
      </c>
      <c r="Z55" s="150">
        <f t="shared" si="77"/>
        <v>-74200</v>
      </c>
      <c r="AA55" s="150">
        <f t="shared" si="77"/>
        <v>-695734.20031010103</v>
      </c>
      <c r="AB55" s="150">
        <f t="shared" si="77"/>
        <v>-1423534.6085181816</v>
      </c>
      <c r="AC55" s="150">
        <f t="shared" si="77"/>
        <v>-69200</v>
      </c>
      <c r="AD55" s="150">
        <f t="shared" si="77"/>
        <v>-71700</v>
      </c>
      <c r="AE55" s="150">
        <f t="shared" si="77"/>
        <v>-74200</v>
      </c>
      <c r="AF55" s="150">
        <f t="shared" si="77"/>
        <v>-74200</v>
      </c>
      <c r="AG55" s="150">
        <f t="shared" si="77"/>
        <v>-74200</v>
      </c>
    </row>
    <row r="56" spans="2:33" x14ac:dyDescent="0.2">
      <c r="B56" s="3" t="s">
        <v>26</v>
      </c>
      <c r="C56" s="4"/>
      <c r="D56" s="8">
        <f>D55</f>
        <v>0</v>
      </c>
      <c r="E56" s="8">
        <f>D56+E55</f>
        <v>0</v>
      </c>
      <c r="F56" s="8">
        <f t="shared" ref="F56" si="78">E56+F55</f>
        <v>-18050</v>
      </c>
      <c r="G56" s="8">
        <f t="shared" ref="G56" si="79">F56+G55</f>
        <v>-87250</v>
      </c>
      <c r="H56" s="8">
        <f t="shared" ref="H56" si="80">G56+H55</f>
        <v>-156450</v>
      </c>
      <c r="I56" s="8">
        <f t="shared" ref="I56" si="81">H56+I55</f>
        <v>-228150</v>
      </c>
      <c r="J56" s="8">
        <f t="shared" ref="J56" si="82">I56+J55</f>
        <v>-302350</v>
      </c>
      <c r="K56" s="8">
        <f t="shared" ref="K56" si="83">J56+K55</f>
        <v>-376550</v>
      </c>
      <c r="L56" s="8">
        <f t="shared" ref="L56" si="84">K56+L55</f>
        <v>-450750</v>
      </c>
      <c r="M56" s="8">
        <f t="shared" ref="M56" si="85">L56+M55</f>
        <v>-524950</v>
      </c>
      <c r="N56" s="8">
        <f t="shared" ref="N56" si="86">M56+N55</f>
        <v>-599150</v>
      </c>
      <c r="O56" s="8">
        <f t="shared" ref="O56" si="87">N56+O55</f>
        <v>-673350</v>
      </c>
      <c r="P56" s="8">
        <f t="shared" ref="P56" si="88">O56+P55</f>
        <v>-747550</v>
      </c>
      <c r="Q56" s="8">
        <f t="shared" ref="Q56" si="89">P56+Q55</f>
        <v>-821750</v>
      </c>
      <c r="R56" s="8">
        <f t="shared" ref="R56" si="90">Q56+R55</f>
        <v>-895950</v>
      </c>
      <c r="S56" s="8">
        <f t="shared" ref="S56" si="91">R56+S55</f>
        <v>-970150</v>
      </c>
      <c r="T56" s="8">
        <f t="shared" ref="T56" si="92">S56+T55</f>
        <v>-1044350</v>
      </c>
      <c r="U56" s="8">
        <f t="shared" ref="U56" si="93">T56+U55</f>
        <v>-1118550</v>
      </c>
      <c r="V56" s="8">
        <f t="shared" ref="V56" si="94">U56+V55</f>
        <v>-1192750</v>
      </c>
      <c r="W56" s="8">
        <f t="shared" ref="W56" si="95">V56+W55</f>
        <v>-1266950</v>
      </c>
      <c r="X56" s="8">
        <f t="shared" ref="X56" si="96">W56+X55</f>
        <v>-1341150</v>
      </c>
      <c r="Y56" s="8">
        <f t="shared" ref="Y56" si="97">X56+Y55</f>
        <v>-1415350</v>
      </c>
      <c r="Z56" s="8">
        <f t="shared" ref="Z56" si="98">Y56+Z55</f>
        <v>-1489550</v>
      </c>
      <c r="AA56" s="8">
        <f t="shared" ref="AA56" si="99">Z56+AA55</f>
        <v>-2185284.2003101008</v>
      </c>
      <c r="AB56" s="8">
        <f t="shared" ref="AB56" si="100">AA56+AB55</f>
        <v>-3608818.8088282822</v>
      </c>
      <c r="AC56" s="8">
        <f t="shared" ref="AC56" si="101">AB56+AC55</f>
        <v>-3678018.8088282822</v>
      </c>
      <c r="AD56" s="8">
        <f t="shared" ref="AD56" si="102">AC56+AD55</f>
        <v>-3749718.8088282822</v>
      </c>
      <c r="AE56" s="8">
        <f t="shared" ref="AE56" si="103">AD56+AE55</f>
        <v>-3823918.8088282822</v>
      </c>
      <c r="AF56" s="8">
        <f t="shared" ref="AF56" si="104">AE56+AF55</f>
        <v>-3898118.8088282822</v>
      </c>
      <c r="AG56" s="8">
        <f t="shared" ref="AG56" si="105">AF56+AG55</f>
        <v>-3972318.8088282822</v>
      </c>
    </row>
    <row r="57" spans="2:33" x14ac:dyDescent="0.2">
      <c r="B57" s="3" t="s">
        <v>308</v>
      </c>
      <c r="C57" s="4">
        <f t="shared" ref="C57" si="106">SUM(D57:AG57)</f>
        <v>0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</row>
    <row r="58" spans="2:33" x14ac:dyDescent="0.2">
      <c r="B58" s="30" t="s">
        <v>309</v>
      </c>
      <c r="C58" s="30"/>
      <c r="D58" s="31">
        <f>D56+D57</f>
        <v>0</v>
      </c>
      <c r="E58" s="31">
        <f t="shared" ref="E58" si="107">E56+E57</f>
        <v>0</v>
      </c>
      <c r="F58" s="31">
        <f t="shared" ref="F58" si="108">F56+F57</f>
        <v>-18050</v>
      </c>
      <c r="G58" s="31">
        <f t="shared" ref="G58" si="109">G56+G57</f>
        <v>-87250</v>
      </c>
      <c r="H58" s="31">
        <f t="shared" ref="H58" si="110">H56+H57</f>
        <v>-156450</v>
      </c>
      <c r="I58" s="31">
        <f t="shared" ref="I58" si="111">I56+I57</f>
        <v>-228150</v>
      </c>
      <c r="J58" s="31">
        <f t="shared" ref="J58" si="112">J56+J57</f>
        <v>-302350</v>
      </c>
      <c r="K58" s="31">
        <f t="shared" ref="K58" si="113">K56+K57</f>
        <v>-376550</v>
      </c>
      <c r="L58" s="31">
        <f t="shared" ref="L58" si="114">L56+L57</f>
        <v>-450750</v>
      </c>
      <c r="M58" s="31">
        <f t="shared" ref="M58" si="115">M56+M57</f>
        <v>-524950</v>
      </c>
      <c r="N58" s="31">
        <f t="shared" ref="N58" si="116">N56+N57</f>
        <v>-599150</v>
      </c>
      <c r="O58" s="31">
        <f t="shared" ref="O58" si="117">O56+O57</f>
        <v>-673350</v>
      </c>
      <c r="P58" s="31">
        <f t="shared" ref="P58" si="118">P56+P57</f>
        <v>-747550</v>
      </c>
      <c r="Q58" s="31">
        <f t="shared" ref="Q58" si="119">Q56+Q57</f>
        <v>-821750</v>
      </c>
      <c r="R58" s="31">
        <f t="shared" ref="R58" si="120">R56+R57</f>
        <v>-895950</v>
      </c>
      <c r="S58" s="31">
        <f t="shared" ref="S58" si="121">S56+S57</f>
        <v>-970150</v>
      </c>
      <c r="T58" s="31">
        <f t="shared" ref="T58" si="122">T56+T57</f>
        <v>-1044350</v>
      </c>
      <c r="U58" s="31">
        <f t="shared" ref="U58" si="123">U56+U57</f>
        <v>-1118550</v>
      </c>
      <c r="V58" s="31">
        <f t="shared" ref="V58" si="124">V56+V57</f>
        <v>-1192750</v>
      </c>
      <c r="W58" s="31">
        <f t="shared" ref="W58" si="125">W56+W57</f>
        <v>-1266950</v>
      </c>
      <c r="X58" s="31">
        <f t="shared" ref="X58" si="126">X56+X57</f>
        <v>-1341150</v>
      </c>
      <c r="Y58" s="31">
        <f t="shared" ref="Y58" si="127">Y56+Y57</f>
        <v>-1415350</v>
      </c>
      <c r="Z58" s="31">
        <f t="shared" ref="Z58" si="128">Z56+Z57</f>
        <v>-1489550</v>
      </c>
      <c r="AA58" s="31">
        <f t="shared" ref="AA58" si="129">AA56+AA57</f>
        <v>-2185284.2003101008</v>
      </c>
      <c r="AB58" s="31">
        <f t="shared" ref="AB58" si="130">AB56+AB57</f>
        <v>-3608818.8088282822</v>
      </c>
      <c r="AC58" s="31">
        <f t="shared" ref="AC58" si="131">AC56+AC57</f>
        <v>-3678018.8088282822</v>
      </c>
      <c r="AD58" s="31">
        <f t="shared" ref="AD58" si="132">AD56+AD57</f>
        <v>-3749718.8088282822</v>
      </c>
      <c r="AE58" s="31">
        <f t="shared" ref="AE58" si="133">AE56+AE57</f>
        <v>-3823918.8088282822</v>
      </c>
      <c r="AF58" s="31">
        <f t="shared" ref="AF58" si="134">AF56+AF57</f>
        <v>-3898118.8088282822</v>
      </c>
      <c r="AG58" s="31">
        <f t="shared" ref="AG58" si="135">AG56+AG57</f>
        <v>-3972318.8088282822</v>
      </c>
    </row>
    <row r="60" spans="2:33" x14ac:dyDescent="0.2">
      <c r="B60" s="1" t="s">
        <v>351</v>
      </c>
    </row>
  </sheetData>
  <sheetProtection algorithmName="SHA-512" hashValue="dMgLJTIKPOqG+zWBus33uH9BHjoCwtMYJAGY0dRo7NI3YykJS6zaWQ0FvhRSd4tJOoZxC1xt8B+D2CKdLMwcfA==" saltValue="u/roBNZtoOung6W3/UPRKg==" spinCount="100000" sheet="1" objects="1" scenarios="1"/>
  <phoneticPr fontId="3" type="noConversion"/>
  <conditionalFormatting sqref="D40:AG40">
    <cfRule type="cellIs" dxfId="3" priority="4" stopIfTrue="1" operator="lessThan">
      <formula>0</formula>
    </cfRule>
  </conditionalFormatting>
  <conditionalFormatting sqref="D42:AG42">
    <cfRule type="cellIs" dxfId="2" priority="3" stopIfTrue="1" operator="lessThan">
      <formula>0</formula>
    </cfRule>
  </conditionalFormatting>
  <conditionalFormatting sqref="D56:AG56">
    <cfRule type="cellIs" dxfId="1" priority="2" stopIfTrue="1" operator="lessThan">
      <formula>0</formula>
    </cfRule>
  </conditionalFormatting>
  <conditionalFormatting sqref="D58:AG58">
    <cfRule type="cellIs" dxfId="0" priority="1" stopIfTrue="1" operator="lessThan">
      <formula>0</formula>
    </cfRule>
  </conditionalFormatting>
  <pageMargins left="0.24791666666666667" right="0.1953125" top="1" bottom="1" header="0.5" footer="0.5"/>
  <pageSetup scale="70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2:AG22"/>
  <sheetViews>
    <sheetView zoomScaleNormal="100" workbookViewId="0">
      <selection activeCell="AG8" sqref="AG8"/>
    </sheetView>
  </sheetViews>
  <sheetFormatPr defaultColWidth="9.109375" defaultRowHeight="10.199999999999999" x14ac:dyDescent="0.2"/>
  <cols>
    <col min="1" max="1" width="2.6640625" style="2" customWidth="1"/>
    <col min="2" max="2" width="44.6640625" style="2" customWidth="1"/>
    <col min="3" max="3" width="10.6640625" style="2" customWidth="1"/>
    <col min="4" max="33" width="8.6640625" style="2" customWidth="1"/>
    <col min="34" max="16384" width="9.109375" style="2"/>
  </cols>
  <sheetData>
    <row r="2" spans="2:33" x14ac:dyDescent="0.2">
      <c r="B2" s="3"/>
      <c r="C2" s="3"/>
      <c r="D2" s="3" t="s">
        <v>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x14ac:dyDescent="0.2">
      <c r="B3" s="4"/>
      <c r="C3" s="4"/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3">
        <v>20</v>
      </c>
      <c r="X3" s="3">
        <v>21</v>
      </c>
      <c r="Y3" s="3">
        <v>22</v>
      </c>
      <c r="Z3" s="3">
        <v>23</v>
      </c>
      <c r="AA3" s="3">
        <v>24</v>
      </c>
      <c r="AB3" s="3">
        <v>25</v>
      </c>
      <c r="AC3" s="3">
        <v>26</v>
      </c>
      <c r="AD3" s="3">
        <v>27</v>
      </c>
      <c r="AE3" s="3">
        <v>28</v>
      </c>
      <c r="AF3" s="3">
        <v>29</v>
      </c>
      <c r="AG3" s="3">
        <v>30</v>
      </c>
    </row>
    <row r="4" spans="2:33" x14ac:dyDescent="0.2">
      <c r="B4" s="6" t="s">
        <v>594</v>
      </c>
      <c r="C4" s="6" t="s">
        <v>9</v>
      </c>
      <c r="D4" s="20">
        <f>Parametre!C13</f>
        <v>2024</v>
      </c>
      <c r="E4" s="20">
        <f>$D$4+D3</f>
        <v>2025</v>
      </c>
      <c r="F4" s="20">
        <f>$D$4+E3</f>
        <v>2026</v>
      </c>
      <c r="G4" s="20">
        <f t="shared" ref="G4:AG4" si="0">$D$4+F3</f>
        <v>2027</v>
      </c>
      <c r="H4" s="20">
        <f t="shared" si="0"/>
        <v>2028</v>
      </c>
      <c r="I4" s="20">
        <f t="shared" si="0"/>
        <v>2029</v>
      </c>
      <c r="J4" s="20">
        <f t="shared" si="0"/>
        <v>2030</v>
      </c>
      <c r="K4" s="20">
        <f t="shared" si="0"/>
        <v>2031</v>
      </c>
      <c r="L4" s="20">
        <f t="shared" si="0"/>
        <v>2032</v>
      </c>
      <c r="M4" s="20">
        <f t="shared" si="0"/>
        <v>2033</v>
      </c>
      <c r="N4" s="20">
        <f t="shared" si="0"/>
        <v>2034</v>
      </c>
      <c r="O4" s="20">
        <f t="shared" si="0"/>
        <v>2035</v>
      </c>
      <c r="P4" s="20">
        <f t="shared" si="0"/>
        <v>2036</v>
      </c>
      <c r="Q4" s="20">
        <f t="shared" si="0"/>
        <v>2037</v>
      </c>
      <c r="R4" s="20">
        <f t="shared" si="0"/>
        <v>2038</v>
      </c>
      <c r="S4" s="20">
        <f t="shared" si="0"/>
        <v>2039</v>
      </c>
      <c r="T4" s="20">
        <f t="shared" si="0"/>
        <v>2040</v>
      </c>
      <c r="U4" s="20">
        <f t="shared" si="0"/>
        <v>2041</v>
      </c>
      <c r="V4" s="20">
        <f t="shared" si="0"/>
        <v>2042</v>
      </c>
      <c r="W4" s="20">
        <f t="shared" si="0"/>
        <v>2043</v>
      </c>
      <c r="X4" s="20">
        <f t="shared" si="0"/>
        <v>2044</v>
      </c>
      <c r="Y4" s="20">
        <f t="shared" si="0"/>
        <v>2045</v>
      </c>
      <c r="Z4" s="20">
        <f t="shared" si="0"/>
        <v>2046</v>
      </c>
      <c r="AA4" s="20">
        <f t="shared" si="0"/>
        <v>2047</v>
      </c>
      <c r="AB4" s="20">
        <f t="shared" si="0"/>
        <v>2048</v>
      </c>
      <c r="AC4" s="20">
        <f t="shared" si="0"/>
        <v>2049</v>
      </c>
      <c r="AD4" s="20">
        <f t="shared" si="0"/>
        <v>2050</v>
      </c>
      <c r="AE4" s="20">
        <f t="shared" si="0"/>
        <v>2051</v>
      </c>
      <c r="AF4" s="20">
        <f t="shared" si="0"/>
        <v>2052</v>
      </c>
      <c r="AG4" s="20">
        <f t="shared" si="0"/>
        <v>2053</v>
      </c>
    </row>
    <row r="5" spans="2:33" x14ac:dyDescent="0.2">
      <c r="B5" s="3" t="s">
        <v>28</v>
      </c>
      <c r="C5" s="152">
        <f t="shared" ref="C5:C10" si="1">SUM(D5:AG5)</f>
        <v>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</row>
    <row r="6" spans="2:33" x14ac:dyDescent="0.2">
      <c r="B6" s="3" t="s">
        <v>29</v>
      </c>
      <c r="C6" s="152">
        <f t="shared" si="1"/>
        <v>0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</row>
    <row r="7" spans="2:33" ht="10.8" thickBot="1" x14ac:dyDescent="0.25">
      <c r="B7" s="28" t="s">
        <v>313</v>
      </c>
      <c r="C7" s="153">
        <f t="shared" si="1"/>
        <v>0</v>
      </c>
      <c r="D7" s="153">
        <f>D5-D6</f>
        <v>0</v>
      </c>
      <c r="E7" s="153">
        <f t="shared" ref="E7:AG7" si="2">E5-E6</f>
        <v>0</v>
      </c>
      <c r="F7" s="153">
        <f t="shared" si="2"/>
        <v>0</v>
      </c>
      <c r="G7" s="153">
        <f t="shared" si="2"/>
        <v>0</v>
      </c>
      <c r="H7" s="153">
        <f t="shared" si="2"/>
        <v>0</v>
      </c>
      <c r="I7" s="153">
        <f t="shared" si="2"/>
        <v>0</v>
      </c>
      <c r="J7" s="153">
        <f t="shared" si="2"/>
        <v>0</v>
      </c>
      <c r="K7" s="153">
        <f t="shared" si="2"/>
        <v>0</v>
      </c>
      <c r="L7" s="153">
        <f t="shared" si="2"/>
        <v>0</v>
      </c>
      <c r="M7" s="153">
        <f t="shared" si="2"/>
        <v>0</v>
      </c>
      <c r="N7" s="153">
        <f t="shared" si="2"/>
        <v>0</v>
      </c>
      <c r="O7" s="153">
        <f t="shared" si="2"/>
        <v>0</v>
      </c>
      <c r="P7" s="153">
        <f t="shared" si="2"/>
        <v>0</v>
      </c>
      <c r="Q7" s="153">
        <f t="shared" si="2"/>
        <v>0</v>
      </c>
      <c r="R7" s="153">
        <f t="shared" si="2"/>
        <v>0</v>
      </c>
      <c r="S7" s="153">
        <f t="shared" si="2"/>
        <v>0</v>
      </c>
      <c r="T7" s="153">
        <f t="shared" si="2"/>
        <v>0</v>
      </c>
      <c r="U7" s="153">
        <f t="shared" si="2"/>
        <v>0</v>
      </c>
      <c r="V7" s="153">
        <f t="shared" si="2"/>
        <v>0</v>
      </c>
      <c r="W7" s="153">
        <f t="shared" si="2"/>
        <v>0</v>
      </c>
      <c r="X7" s="153">
        <f t="shared" si="2"/>
        <v>0</v>
      </c>
      <c r="Y7" s="153">
        <f t="shared" si="2"/>
        <v>0</v>
      </c>
      <c r="Z7" s="153">
        <f t="shared" si="2"/>
        <v>0</v>
      </c>
      <c r="AA7" s="153">
        <f t="shared" si="2"/>
        <v>0</v>
      </c>
      <c r="AB7" s="153">
        <f t="shared" si="2"/>
        <v>0</v>
      </c>
      <c r="AC7" s="153">
        <f t="shared" si="2"/>
        <v>0</v>
      </c>
      <c r="AD7" s="153">
        <f t="shared" si="2"/>
        <v>0</v>
      </c>
      <c r="AE7" s="153">
        <f t="shared" si="2"/>
        <v>0</v>
      </c>
      <c r="AF7" s="153">
        <f t="shared" si="2"/>
        <v>0</v>
      </c>
      <c r="AG7" s="153">
        <f t="shared" si="2"/>
        <v>0</v>
      </c>
    </row>
    <row r="8" spans="2:33" ht="10.8" thickTop="1" x14ac:dyDescent="0.2">
      <c r="B8" s="33" t="s">
        <v>222</v>
      </c>
      <c r="C8" s="154">
        <f t="shared" si="1"/>
        <v>0</v>
      </c>
      <c r="D8" s="154">
        <f>D7*Parametre!$C$123</f>
        <v>0</v>
      </c>
      <c r="E8" s="154">
        <f>E7*Parametre!$C$123</f>
        <v>0</v>
      </c>
      <c r="F8" s="154">
        <f>F7*Parametre!$C$123</f>
        <v>0</v>
      </c>
      <c r="G8" s="154">
        <f>G7*Parametre!$C$123</f>
        <v>0</v>
      </c>
      <c r="H8" s="154">
        <f>H7*Parametre!$C$123</f>
        <v>0</v>
      </c>
      <c r="I8" s="154">
        <f>I7*Parametre!$C$123</f>
        <v>0</v>
      </c>
      <c r="J8" s="154">
        <f>J7*Parametre!$C$123</f>
        <v>0</v>
      </c>
      <c r="K8" s="154">
        <f>K7*Parametre!$C$123</f>
        <v>0</v>
      </c>
      <c r="L8" s="154">
        <f>L7*Parametre!$C$123</f>
        <v>0</v>
      </c>
      <c r="M8" s="154">
        <f>M7*Parametre!$C$123</f>
        <v>0</v>
      </c>
      <c r="N8" s="154">
        <f>N7*Parametre!$C$123</f>
        <v>0</v>
      </c>
      <c r="O8" s="154">
        <f>O7*Parametre!$C$123</f>
        <v>0</v>
      </c>
      <c r="P8" s="154">
        <f>P7*Parametre!$C$123</f>
        <v>0</v>
      </c>
      <c r="Q8" s="154">
        <f>Q7*Parametre!$C$123</f>
        <v>0</v>
      </c>
      <c r="R8" s="154">
        <f>R7*Parametre!$C$123</f>
        <v>0</v>
      </c>
      <c r="S8" s="154">
        <f>S7*Parametre!$C$123</f>
        <v>0</v>
      </c>
      <c r="T8" s="154">
        <f>T7*Parametre!$C$123</f>
        <v>0</v>
      </c>
      <c r="U8" s="154">
        <f>U7*Parametre!$C$123</f>
        <v>0</v>
      </c>
      <c r="V8" s="154">
        <f>V7*Parametre!$C$123</f>
        <v>0</v>
      </c>
      <c r="W8" s="154">
        <f>W7*Parametre!$C$123</f>
        <v>0</v>
      </c>
      <c r="X8" s="154">
        <f>X7*Parametre!$C$123</f>
        <v>0</v>
      </c>
      <c r="Y8" s="154">
        <f>Y7*Parametre!$C$123</f>
        <v>0</v>
      </c>
      <c r="Z8" s="154">
        <f>Z7*Parametre!$C$123</f>
        <v>0</v>
      </c>
      <c r="AA8" s="154">
        <f>AA7*Parametre!$C$123</f>
        <v>0</v>
      </c>
      <c r="AB8" s="154">
        <f>AB7*Parametre!$C$123</f>
        <v>0</v>
      </c>
      <c r="AC8" s="154">
        <f>AC7*Parametre!$C$123</f>
        <v>0</v>
      </c>
      <c r="AD8" s="154">
        <f>AD7*Parametre!$C$123</f>
        <v>0</v>
      </c>
      <c r="AE8" s="154">
        <f>AE7*Parametre!$C$123</f>
        <v>0</v>
      </c>
      <c r="AF8" s="154">
        <f>AF7*Parametre!$C$123</f>
        <v>0</v>
      </c>
      <c r="AG8" s="154">
        <f>AG7*Parametre!$C$123</f>
        <v>0</v>
      </c>
    </row>
    <row r="9" spans="2:33" x14ac:dyDescent="0.2">
      <c r="B9" s="3" t="s">
        <v>148</v>
      </c>
      <c r="C9" s="152">
        <f t="shared" si="1"/>
        <v>0</v>
      </c>
      <c r="D9" s="152">
        <f>D7*Parametre!$D$123</f>
        <v>0</v>
      </c>
      <c r="E9" s="152">
        <f>E7*Parametre!$D$123</f>
        <v>0</v>
      </c>
      <c r="F9" s="152">
        <f>F7*Parametre!$D$123</f>
        <v>0</v>
      </c>
      <c r="G9" s="152">
        <f>G7*Parametre!$D$123</f>
        <v>0</v>
      </c>
      <c r="H9" s="152">
        <f>H7*Parametre!$D$123</f>
        <v>0</v>
      </c>
      <c r="I9" s="152">
        <f>I7*Parametre!$D$123</f>
        <v>0</v>
      </c>
      <c r="J9" s="152">
        <f>J7*Parametre!$D$123</f>
        <v>0</v>
      </c>
      <c r="K9" s="152">
        <f>K7*Parametre!$D$123</f>
        <v>0</v>
      </c>
      <c r="L9" s="152">
        <f>L7*Parametre!$D$123</f>
        <v>0</v>
      </c>
      <c r="M9" s="152">
        <f>M7*Parametre!$D$123</f>
        <v>0</v>
      </c>
      <c r="N9" s="152">
        <f>N7*Parametre!$D$123</f>
        <v>0</v>
      </c>
      <c r="O9" s="152">
        <f>O7*Parametre!$D$123</f>
        <v>0</v>
      </c>
      <c r="P9" s="152">
        <f>P7*Parametre!$D$123</f>
        <v>0</v>
      </c>
      <c r="Q9" s="152">
        <f>Q7*Parametre!$D$123</f>
        <v>0</v>
      </c>
      <c r="R9" s="152">
        <f>R7*Parametre!$D$123</f>
        <v>0</v>
      </c>
      <c r="S9" s="152">
        <f>S7*Parametre!$D$123</f>
        <v>0</v>
      </c>
      <c r="T9" s="152">
        <f>T7*Parametre!$D$123</f>
        <v>0</v>
      </c>
      <c r="U9" s="152">
        <f>U7*Parametre!$D$123</f>
        <v>0</v>
      </c>
      <c r="V9" s="152">
        <f>V7*Parametre!$D$123</f>
        <v>0</v>
      </c>
      <c r="W9" s="152">
        <f>W7*Parametre!$D$123</f>
        <v>0</v>
      </c>
      <c r="X9" s="152">
        <f>X7*Parametre!$D$123</f>
        <v>0</v>
      </c>
      <c r="Y9" s="152">
        <f>Y7*Parametre!$D$123</f>
        <v>0</v>
      </c>
      <c r="Z9" s="152">
        <f>Z7*Parametre!$D$123</f>
        <v>0</v>
      </c>
      <c r="AA9" s="152">
        <f>AA7*Parametre!$D$123</f>
        <v>0</v>
      </c>
      <c r="AB9" s="152">
        <f>AB7*Parametre!$D$123</f>
        <v>0</v>
      </c>
      <c r="AC9" s="152">
        <f>AC7*Parametre!$D$123</f>
        <v>0</v>
      </c>
      <c r="AD9" s="152">
        <f>AD7*Parametre!$D$123</f>
        <v>0</v>
      </c>
      <c r="AE9" s="152">
        <f>AE7*Parametre!$D$123</f>
        <v>0</v>
      </c>
      <c r="AF9" s="152">
        <f>AF7*Parametre!$D$123</f>
        <v>0</v>
      </c>
      <c r="AG9" s="152">
        <f>AG7*Parametre!$D$123</f>
        <v>0</v>
      </c>
    </row>
    <row r="10" spans="2:33" x14ac:dyDescent="0.2">
      <c r="B10" s="3" t="s">
        <v>149</v>
      </c>
      <c r="C10" s="152">
        <f t="shared" si="1"/>
        <v>0</v>
      </c>
      <c r="D10" s="152">
        <f>D7*Parametre!$E$123</f>
        <v>0</v>
      </c>
      <c r="E10" s="152">
        <f>E7*Parametre!$E$123</f>
        <v>0</v>
      </c>
      <c r="F10" s="152">
        <f>F7*Parametre!$E$123</f>
        <v>0</v>
      </c>
      <c r="G10" s="152">
        <f>G7*Parametre!$E$123</f>
        <v>0</v>
      </c>
      <c r="H10" s="152">
        <f>H7*Parametre!$E$123</f>
        <v>0</v>
      </c>
      <c r="I10" s="152">
        <f>I7*Parametre!$E$123</f>
        <v>0</v>
      </c>
      <c r="J10" s="152">
        <f>J7*Parametre!$E$123</f>
        <v>0</v>
      </c>
      <c r="K10" s="152">
        <f>K7*Parametre!$E$123</f>
        <v>0</v>
      </c>
      <c r="L10" s="152">
        <f>L7*Parametre!$E$123</f>
        <v>0</v>
      </c>
      <c r="M10" s="152">
        <f>M7*Parametre!$E$123</f>
        <v>0</v>
      </c>
      <c r="N10" s="152">
        <f>N7*Parametre!$E$123</f>
        <v>0</v>
      </c>
      <c r="O10" s="152">
        <f>O7*Parametre!$E$123</f>
        <v>0</v>
      </c>
      <c r="P10" s="152">
        <f>P7*Parametre!$E$123</f>
        <v>0</v>
      </c>
      <c r="Q10" s="152">
        <f>Q7*Parametre!$E$123</f>
        <v>0</v>
      </c>
      <c r="R10" s="152">
        <f>R7*Parametre!$E$123</f>
        <v>0</v>
      </c>
      <c r="S10" s="152">
        <f>S7*Parametre!$E$123</f>
        <v>0</v>
      </c>
      <c r="T10" s="152">
        <f>T7*Parametre!$E$123</f>
        <v>0</v>
      </c>
      <c r="U10" s="152">
        <f>U7*Parametre!$E$123</f>
        <v>0</v>
      </c>
      <c r="V10" s="152">
        <f>V7*Parametre!$E$123</f>
        <v>0</v>
      </c>
      <c r="W10" s="152">
        <f>W7*Parametre!$E$123</f>
        <v>0</v>
      </c>
      <c r="X10" s="152">
        <f>X7*Parametre!$E$123</f>
        <v>0</v>
      </c>
      <c r="Y10" s="152">
        <f>Y7*Parametre!$E$123</f>
        <v>0</v>
      </c>
      <c r="Z10" s="152">
        <f>Z7*Parametre!$E$123</f>
        <v>0</v>
      </c>
      <c r="AA10" s="152">
        <f>AA7*Parametre!$E$123</f>
        <v>0</v>
      </c>
      <c r="AB10" s="152">
        <f>AB7*Parametre!$E$123</f>
        <v>0</v>
      </c>
      <c r="AC10" s="152">
        <f>AC7*Parametre!$E$123</f>
        <v>0</v>
      </c>
      <c r="AD10" s="152">
        <f>AD7*Parametre!$E$123</f>
        <v>0</v>
      </c>
      <c r="AE10" s="152">
        <f>AE7*Parametre!$E$123</f>
        <v>0</v>
      </c>
      <c r="AF10" s="152">
        <f>AF7*Parametre!$E$123</f>
        <v>0</v>
      </c>
      <c r="AG10" s="152">
        <f>AG7*Parametre!$E$123</f>
        <v>0</v>
      </c>
    </row>
    <row r="12" spans="2:33" x14ac:dyDescent="0.2">
      <c r="B12" s="15" t="s">
        <v>314</v>
      </c>
    </row>
    <row r="13" spans="2:33" x14ac:dyDescent="0.2">
      <c r="B13" s="8" t="s">
        <v>222</v>
      </c>
      <c r="C13" s="152">
        <f>SUM(D13:AG13)</f>
        <v>0</v>
      </c>
      <c r="D13" s="152">
        <f>D8*Parametre!C127</f>
        <v>0</v>
      </c>
      <c r="E13" s="152">
        <f>E8*Parametre!D127</f>
        <v>0</v>
      </c>
      <c r="F13" s="152">
        <f>F8*Parametre!E127</f>
        <v>0</v>
      </c>
      <c r="G13" s="152">
        <f>G8*Parametre!F127</f>
        <v>0</v>
      </c>
      <c r="H13" s="152">
        <f>H8*Parametre!G127</f>
        <v>0</v>
      </c>
      <c r="I13" s="152">
        <f>I8*Parametre!H127</f>
        <v>0</v>
      </c>
      <c r="J13" s="152">
        <f>J8*Parametre!I127</f>
        <v>0</v>
      </c>
      <c r="K13" s="152">
        <f>K8*Parametre!J127</f>
        <v>0</v>
      </c>
      <c r="L13" s="152">
        <f>L8*Parametre!K127</f>
        <v>0</v>
      </c>
      <c r="M13" s="152">
        <f>M8*Parametre!L127</f>
        <v>0</v>
      </c>
      <c r="N13" s="152">
        <f>N8*Parametre!M127</f>
        <v>0</v>
      </c>
      <c r="O13" s="152">
        <f>O8*Parametre!N127</f>
        <v>0</v>
      </c>
      <c r="P13" s="152">
        <f>P8*Parametre!O127</f>
        <v>0</v>
      </c>
      <c r="Q13" s="152">
        <f>Q8*Parametre!P127</f>
        <v>0</v>
      </c>
      <c r="R13" s="152">
        <f>R8*Parametre!Q127</f>
        <v>0</v>
      </c>
      <c r="S13" s="152">
        <f>S8*Parametre!R127</f>
        <v>0</v>
      </c>
      <c r="T13" s="152">
        <f>T8*Parametre!S127</f>
        <v>0</v>
      </c>
      <c r="U13" s="152">
        <f>U8*Parametre!T127</f>
        <v>0</v>
      </c>
      <c r="V13" s="152">
        <f>V8*Parametre!U127</f>
        <v>0</v>
      </c>
      <c r="W13" s="152">
        <f>W8*Parametre!V127</f>
        <v>0</v>
      </c>
      <c r="X13" s="152">
        <f>X8*Parametre!W127</f>
        <v>0</v>
      </c>
      <c r="Y13" s="152">
        <f>Y8*Parametre!X127</f>
        <v>0</v>
      </c>
      <c r="Z13" s="152">
        <f>Z8*Parametre!Y127</f>
        <v>0</v>
      </c>
      <c r="AA13" s="152">
        <f>AA8*Parametre!Z127</f>
        <v>0</v>
      </c>
      <c r="AB13" s="152">
        <f>AB8*Parametre!AA127</f>
        <v>0</v>
      </c>
      <c r="AC13" s="152">
        <f>AC8*Parametre!AB127</f>
        <v>0</v>
      </c>
      <c r="AD13" s="152">
        <f>AD8*Parametre!AC127</f>
        <v>0</v>
      </c>
      <c r="AE13" s="152">
        <f>AE8*Parametre!AD127</f>
        <v>0</v>
      </c>
      <c r="AF13" s="152">
        <f>AF8*Parametre!AE127</f>
        <v>0</v>
      </c>
      <c r="AG13" s="152">
        <f>AG8*Parametre!AF127</f>
        <v>0</v>
      </c>
    </row>
    <row r="14" spans="2:33" x14ac:dyDescent="0.2">
      <c r="B14" s="8" t="s">
        <v>148</v>
      </c>
      <c r="C14" s="152">
        <f>SUM(D14:AG14)</f>
        <v>0</v>
      </c>
      <c r="D14" s="152">
        <f>D9*Parametre!C128</f>
        <v>0</v>
      </c>
      <c r="E14" s="152">
        <f>E9*Parametre!D128</f>
        <v>0</v>
      </c>
      <c r="F14" s="152">
        <f>F9*Parametre!E128</f>
        <v>0</v>
      </c>
      <c r="G14" s="152">
        <f>G9*Parametre!F128</f>
        <v>0</v>
      </c>
      <c r="H14" s="152">
        <f>H9*Parametre!G128</f>
        <v>0</v>
      </c>
      <c r="I14" s="152">
        <f>I9*Parametre!H128</f>
        <v>0</v>
      </c>
      <c r="J14" s="152">
        <f>J9*Parametre!I128</f>
        <v>0</v>
      </c>
      <c r="K14" s="152">
        <f>K9*Parametre!J128</f>
        <v>0</v>
      </c>
      <c r="L14" s="152">
        <f>L9*Parametre!K128</f>
        <v>0</v>
      </c>
      <c r="M14" s="152">
        <f>M9*Parametre!L128</f>
        <v>0</v>
      </c>
      <c r="N14" s="152">
        <f>N9*Parametre!M128</f>
        <v>0</v>
      </c>
      <c r="O14" s="152">
        <f>O9*Parametre!N128</f>
        <v>0</v>
      </c>
      <c r="P14" s="152">
        <f>P9*Parametre!O128</f>
        <v>0</v>
      </c>
      <c r="Q14" s="152">
        <f>Q9*Parametre!P128</f>
        <v>0</v>
      </c>
      <c r="R14" s="152">
        <f>R9*Parametre!Q128</f>
        <v>0</v>
      </c>
      <c r="S14" s="152">
        <f>S9*Parametre!R128</f>
        <v>0</v>
      </c>
      <c r="T14" s="152">
        <f>T9*Parametre!S128</f>
        <v>0</v>
      </c>
      <c r="U14" s="152">
        <f>U9*Parametre!T128</f>
        <v>0</v>
      </c>
      <c r="V14" s="152">
        <f>V9*Parametre!U128</f>
        <v>0</v>
      </c>
      <c r="W14" s="152">
        <f>W9*Parametre!V128</f>
        <v>0</v>
      </c>
      <c r="X14" s="152">
        <f>X9*Parametre!W128</f>
        <v>0</v>
      </c>
      <c r="Y14" s="152">
        <f>Y9*Parametre!X128</f>
        <v>0</v>
      </c>
      <c r="Z14" s="152">
        <f>Z9*Parametre!Y128</f>
        <v>0</v>
      </c>
      <c r="AA14" s="152">
        <f>AA9*Parametre!Z128</f>
        <v>0</v>
      </c>
      <c r="AB14" s="152">
        <f>AB9*Parametre!AA128</f>
        <v>0</v>
      </c>
      <c r="AC14" s="152">
        <f>AC9*Parametre!AB128</f>
        <v>0</v>
      </c>
      <c r="AD14" s="152">
        <f>AD9*Parametre!AC128</f>
        <v>0</v>
      </c>
      <c r="AE14" s="152">
        <f>AE9*Parametre!AD128</f>
        <v>0</v>
      </c>
      <c r="AF14" s="152">
        <f>AF9*Parametre!AE128</f>
        <v>0</v>
      </c>
      <c r="AG14" s="152">
        <f>AG9*Parametre!AF128</f>
        <v>0</v>
      </c>
    </row>
    <row r="15" spans="2:33" x14ac:dyDescent="0.2">
      <c r="B15" s="8" t="s">
        <v>149</v>
      </c>
      <c r="C15" s="155">
        <f>SUM(D15:AG15)</f>
        <v>0</v>
      </c>
      <c r="D15" s="152">
        <f>D10*Parametre!C129</f>
        <v>0</v>
      </c>
      <c r="E15" s="152">
        <f>E10*Parametre!D129</f>
        <v>0</v>
      </c>
      <c r="F15" s="152">
        <f>F10*Parametre!E129</f>
        <v>0</v>
      </c>
      <c r="G15" s="152">
        <f>G10*Parametre!F129</f>
        <v>0</v>
      </c>
      <c r="H15" s="152">
        <f>H10*Parametre!G129</f>
        <v>0</v>
      </c>
      <c r="I15" s="152">
        <f>I10*Parametre!H129</f>
        <v>0</v>
      </c>
      <c r="J15" s="152">
        <f>J10*Parametre!I129</f>
        <v>0</v>
      </c>
      <c r="K15" s="152">
        <f>K10*Parametre!J129</f>
        <v>0</v>
      </c>
      <c r="L15" s="152">
        <f>L10*Parametre!K129</f>
        <v>0</v>
      </c>
      <c r="M15" s="152">
        <f>M10*Parametre!L129</f>
        <v>0</v>
      </c>
      <c r="N15" s="152">
        <f>N10*Parametre!M129</f>
        <v>0</v>
      </c>
      <c r="O15" s="152">
        <f>O10*Parametre!N129</f>
        <v>0</v>
      </c>
      <c r="P15" s="152">
        <f>P10*Parametre!O129</f>
        <v>0</v>
      </c>
      <c r="Q15" s="152">
        <f>Q10*Parametre!P129</f>
        <v>0</v>
      </c>
      <c r="R15" s="152">
        <f>R10*Parametre!Q129</f>
        <v>0</v>
      </c>
      <c r="S15" s="152">
        <f>S10*Parametre!R129</f>
        <v>0</v>
      </c>
      <c r="T15" s="152">
        <f>T10*Parametre!S129</f>
        <v>0</v>
      </c>
      <c r="U15" s="152">
        <f>U10*Parametre!T129</f>
        <v>0</v>
      </c>
      <c r="V15" s="152">
        <f>V10*Parametre!U129</f>
        <v>0</v>
      </c>
      <c r="W15" s="152">
        <f>W10*Parametre!V129</f>
        <v>0</v>
      </c>
      <c r="X15" s="152">
        <f>X10*Parametre!W129</f>
        <v>0</v>
      </c>
      <c r="Y15" s="152">
        <f>Y10*Parametre!X129</f>
        <v>0</v>
      </c>
      <c r="Z15" s="152">
        <f>Z10*Parametre!Y129</f>
        <v>0</v>
      </c>
      <c r="AA15" s="152">
        <f>AA10*Parametre!Z129</f>
        <v>0</v>
      </c>
      <c r="AB15" s="152">
        <f>AB10*Parametre!AA129</f>
        <v>0</v>
      </c>
      <c r="AC15" s="152">
        <f>AC10*Parametre!AB129</f>
        <v>0</v>
      </c>
      <c r="AD15" s="152">
        <f>AD10*Parametre!AC129</f>
        <v>0</v>
      </c>
      <c r="AE15" s="152">
        <f>AE10*Parametre!AD129</f>
        <v>0</v>
      </c>
      <c r="AF15" s="152">
        <f>AF10*Parametre!AE129</f>
        <v>0</v>
      </c>
      <c r="AG15" s="152">
        <f>AG10*Parametre!AF129</f>
        <v>0</v>
      </c>
    </row>
    <row r="16" spans="2:33" x14ac:dyDescent="0.2">
      <c r="B16" s="222" t="s">
        <v>597</v>
      </c>
      <c r="C16" s="223">
        <f>SUM(D16:AG16)</f>
        <v>0</v>
      </c>
      <c r="D16" s="224">
        <f>SUM(D13:D15)</f>
        <v>0</v>
      </c>
      <c r="E16" s="223">
        <f t="shared" ref="E16:AG16" si="3">SUM(E13:E15)</f>
        <v>0</v>
      </c>
      <c r="F16" s="223">
        <f t="shared" si="3"/>
        <v>0</v>
      </c>
      <c r="G16" s="223">
        <f t="shared" si="3"/>
        <v>0</v>
      </c>
      <c r="H16" s="223">
        <f t="shared" si="3"/>
        <v>0</v>
      </c>
      <c r="I16" s="223">
        <f t="shared" si="3"/>
        <v>0</v>
      </c>
      <c r="J16" s="223">
        <f t="shared" si="3"/>
        <v>0</v>
      </c>
      <c r="K16" s="223">
        <f t="shared" si="3"/>
        <v>0</v>
      </c>
      <c r="L16" s="223">
        <f t="shared" si="3"/>
        <v>0</v>
      </c>
      <c r="M16" s="223">
        <f t="shared" si="3"/>
        <v>0</v>
      </c>
      <c r="N16" s="223">
        <f t="shared" si="3"/>
        <v>0</v>
      </c>
      <c r="O16" s="223">
        <f t="shared" si="3"/>
        <v>0</v>
      </c>
      <c r="P16" s="223">
        <f t="shared" si="3"/>
        <v>0</v>
      </c>
      <c r="Q16" s="223">
        <f t="shared" si="3"/>
        <v>0</v>
      </c>
      <c r="R16" s="223">
        <f t="shared" si="3"/>
        <v>0</v>
      </c>
      <c r="S16" s="223">
        <f t="shared" si="3"/>
        <v>0</v>
      </c>
      <c r="T16" s="223">
        <f t="shared" si="3"/>
        <v>0</v>
      </c>
      <c r="U16" s="223">
        <f t="shared" si="3"/>
        <v>0</v>
      </c>
      <c r="V16" s="223">
        <f t="shared" si="3"/>
        <v>0</v>
      </c>
      <c r="W16" s="223">
        <f t="shared" si="3"/>
        <v>0</v>
      </c>
      <c r="X16" s="223">
        <f t="shared" si="3"/>
        <v>0</v>
      </c>
      <c r="Y16" s="223">
        <f t="shared" si="3"/>
        <v>0</v>
      </c>
      <c r="Z16" s="223">
        <f t="shared" si="3"/>
        <v>0</v>
      </c>
      <c r="AA16" s="223">
        <f t="shared" si="3"/>
        <v>0</v>
      </c>
      <c r="AB16" s="223">
        <f t="shared" si="3"/>
        <v>0</v>
      </c>
      <c r="AC16" s="223">
        <f t="shared" si="3"/>
        <v>0</v>
      </c>
      <c r="AD16" s="223">
        <f t="shared" si="3"/>
        <v>0</v>
      </c>
      <c r="AE16" s="223">
        <f t="shared" si="3"/>
        <v>0</v>
      </c>
      <c r="AF16" s="223">
        <f t="shared" si="3"/>
        <v>0</v>
      </c>
      <c r="AG16" s="223">
        <f t="shared" si="3"/>
        <v>0</v>
      </c>
    </row>
    <row r="18" spans="2:2" x14ac:dyDescent="0.2">
      <c r="B18" s="1" t="s">
        <v>2</v>
      </c>
    </row>
    <row r="19" spans="2:2" x14ac:dyDescent="0.2">
      <c r="B19" s="1" t="s">
        <v>595</v>
      </c>
    </row>
    <row r="20" spans="2:2" x14ac:dyDescent="0.2">
      <c r="B20" s="1" t="s">
        <v>596</v>
      </c>
    </row>
    <row r="22" spans="2:2" x14ac:dyDescent="0.2">
      <c r="B22" s="15"/>
    </row>
  </sheetData>
  <sheetProtection algorithmName="SHA-512" hashValue="AzH5qMl53TQ03gr/3Ul8cKw8cOlSmjBNvrduq2J1aAdvtH5tj8049XIqY7BYUrPYYIJSsPcVUoFnYqlQmk70rg==" saltValue="N5SnCu02urxFydjVx1i+2Q==" spinCount="100000" sheet="1" objects="1" scenarios="1"/>
  <phoneticPr fontId="3" type="noConversion"/>
  <pageMargins left="0.2421875" right="0.2421875" top="1" bottom="1" header="0.5" footer="0.5"/>
  <pageSetup paperSize="9" scale="75" orientation="landscape" r:id="rId1"/>
  <headerFooter alignWithMargins="0">
    <oddHeader>&amp;LPríloha 7: Štandardné tabuľky - Cesty
&amp;"Arial,Tučné"&amp;12 07 Ocenenie času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17</vt:i4>
      </vt:variant>
    </vt:vector>
  </HeadingPairs>
  <TitlesOfParts>
    <vt:vector size="17" baseType="lpstr">
      <vt:lpstr>Parametre</vt:lpstr>
      <vt:lpstr>Vstupy</vt:lpstr>
      <vt:lpstr>01 Investičné výdavky</vt:lpstr>
      <vt:lpstr>02 Zostatková hodnota</vt:lpstr>
      <vt:lpstr>03 Prevádzkové výdavky</vt:lpstr>
      <vt:lpstr>04 Prevádzkové príjmy</vt:lpstr>
      <vt:lpstr>05 Financovanie</vt:lpstr>
      <vt:lpstr>06 Finančná analýza</vt:lpstr>
      <vt:lpstr>07 Čas cestujúcich</vt:lpstr>
      <vt:lpstr>08 Čas tovaru</vt:lpstr>
      <vt:lpstr>09 Prevádzkové náklady vozidiel</vt:lpstr>
      <vt:lpstr>10 Znečisťujúce látky</vt:lpstr>
      <vt:lpstr>11 Skleníkové plyny</vt:lpstr>
      <vt:lpstr>12 Hluk</vt:lpstr>
      <vt:lpstr>13A Bezpečnosť-zranenia, škody</vt:lpstr>
      <vt:lpstr>13 Bezpečnosť</vt:lpstr>
      <vt:lpstr>14 Ekonomická analýza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Molnár, Alexander</dc:creator>
  <cp:lastModifiedBy>Bajs Rastislav</cp:lastModifiedBy>
  <cp:lastPrinted>2011-06-09T11:45:53Z</cp:lastPrinted>
  <dcterms:created xsi:type="dcterms:W3CDTF">2011-05-19T08:19:19Z</dcterms:created>
  <dcterms:modified xsi:type="dcterms:W3CDTF">2024-05-10T08:55:07Z</dcterms:modified>
</cp:coreProperties>
</file>